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tabRatio="596" activeTab="0"/>
  </bookViews>
  <sheets>
    <sheet name="BCDKT_1" sheetId="1" r:id="rId1"/>
    <sheet name="KQKD - Phan 1_2" sheetId="2" r:id="rId2"/>
    <sheet name="LCTT_5" sheetId="3" r:id="rId3"/>
    <sheet name="Thuyet minh_3" sheetId="4" r:id="rId4"/>
    <sheet name="Thuyet minh tiep 1_4" sheetId="5" r:id="rId5"/>
    <sheet name="Thuyet minh tiep2_6" sheetId="6" r:id="rId6"/>
  </sheets>
  <externalReferences>
    <externalReference r:id="rId9"/>
  </externalReferences>
  <definedNames>
    <definedName name="_xlnm.Print_Area" localSheetId="0">'BCDKT_1'!$A$1:$E$126</definedName>
    <definedName name="_xlnm.Print_Area" localSheetId="1">'KQKD - Phan 1_2'!$A$1:$G$35</definedName>
    <definedName name="_xlnm.Print_Area" localSheetId="2">'LCTT_5'!$A$1:$E$109</definedName>
    <definedName name="_xlnm.Print_Area" localSheetId="3">'Thuyet minh_3'!$A$1:$I$385</definedName>
    <definedName name="_xlnm.Print_Titles" localSheetId="1">'KQKD - Phan 1_2'!$6:$6</definedName>
  </definedNames>
  <calcPr fullCalcOnLoad="1"/>
</workbook>
</file>

<file path=xl/sharedStrings.xml><?xml version="1.0" encoding="utf-8"?>
<sst xmlns="http://schemas.openxmlformats.org/spreadsheetml/2006/main" count="866" uniqueCount="704">
  <si>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</si>
  <si>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</si>
  <si>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</si>
  <si>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</si>
  <si>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</si>
  <si>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</si>
  <si>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</si>
  <si>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>10.8 Thu nhËp vµ chi phÝ, l·i hoÆc lç ®­îc h¹ch to¸n trùc tiÕp vµo Vèn CSH theo qui ®Þnh cña c¸c chuÈn mùc kÕ to¸n kh¸c</t>
  </si>
  <si>
    <t>TK 1368</t>
  </si>
  <si>
    <t>TK 3368</t>
  </si>
  <si>
    <t>CL 1368 &amp; 3368 10.850.207</t>
  </si>
  <si>
    <t xml:space="preserve"> - Sè l­îng cæ phiÕu ®­îc mua l¹i</t>
  </si>
  <si>
    <t>Đơn vị tính: đồng</t>
  </si>
  <si>
    <t>TT</t>
  </si>
  <si>
    <t>Chỉ tiêu</t>
  </si>
  <si>
    <t xml:space="preserve">Mã số </t>
  </si>
  <si>
    <t>Lưu chuyển tiền từ hoạt động SXKD</t>
  </si>
  <si>
    <t>Tiền thu bán hàng, cung cấp dịch vụ và doanh thu khác</t>
  </si>
  <si>
    <t>- Tiền thu ngay từ bán hàng, cung cấp dịch vụ</t>
  </si>
  <si>
    <t>01.01</t>
  </si>
  <si>
    <t>- Số tiền nợ phải thu do bán hàng kỳ trước đã thu được tiền trong kỳ này</t>
  </si>
  <si>
    <t>01.02</t>
  </si>
  <si>
    <t>- Số tiền người mua ứng trước trong kỳ để mua hàng hoá, dịch vụ</t>
  </si>
  <si>
    <t>01.03</t>
  </si>
  <si>
    <t>- Bán chứng khoán vì mục đích thương mại</t>
  </si>
  <si>
    <t>01.04</t>
  </si>
  <si>
    <t>- Các khoản giảm trừ doanh thu</t>
  </si>
  <si>
    <t>01.05</t>
  </si>
  <si>
    <t>- Doanh thu phân chia</t>
  </si>
  <si>
    <t>01.06</t>
  </si>
  <si>
    <t>Tiền chi trả cho người cung cấp hàng hoá và dịch vụ</t>
  </si>
  <si>
    <t>- Tiền trả ngay</t>
  </si>
  <si>
    <t>02.01</t>
  </si>
  <si>
    <t>- Trả tiền cho người bán, chi phí trả trước dài hạn, ứng trước</t>
  </si>
  <si>
    <t>02.02</t>
  </si>
  <si>
    <t>- Chi tiền mua chứng khoán vì mục đích thương mại</t>
  </si>
  <si>
    <t>02.03</t>
  </si>
  <si>
    <t>Tiền chi trả cho người lao động</t>
  </si>
  <si>
    <t>- Tiền lương, tiền công, phụ cấp, tiền thưởng</t>
  </si>
  <si>
    <t>03.01</t>
  </si>
  <si>
    <t>Tiền chi trả lãi vay</t>
  </si>
  <si>
    <t>- Chi trả lãi vay phát sinh trong kỳ</t>
  </si>
  <si>
    <t>04.01</t>
  </si>
  <si>
    <t>- Chi trả lãi vay phát sinh kỳ trước đã trả kỳ này</t>
  </si>
  <si>
    <t>04.02</t>
  </si>
  <si>
    <t>- Chi trả lãi tiền vay trả trước</t>
  </si>
  <si>
    <t>04.03</t>
  </si>
  <si>
    <t>- Tiền chi nộp thuế TNDN tại địa phương</t>
  </si>
  <si>
    <t>05.01</t>
  </si>
  <si>
    <t>- Nộp tập trung tại Tổng Công ty</t>
  </si>
  <si>
    <t>05.02</t>
  </si>
  <si>
    <t>Tiền thu khác từ hoạt động kinh doanh</t>
  </si>
  <si>
    <t>- Tiền thu từ các khoản thu nhập khác ( được bồi thường, được phạt, được thưởng)</t>
  </si>
  <si>
    <t>06.01</t>
  </si>
  <si>
    <t>- Tiền thu từ hoàn thuế</t>
  </si>
  <si>
    <t>06.02</t>
  </si>
  <si>
    <t>- Tiền thu được do nhận ký quỹ, ký cược và tiền thu hồi từ các khoản đưa đi ký quỹ, ký cược</t>
  </si>
  <si>
    <t>06.03</t>
  </si>
  <si>
    <t>- Tiền các cá nhân, đơn vị khác bên ngoài thưởng, hỗ trợ ghi tăng các quỹ</t>
  </si>
  <si>
    <t>06.04</t>
  </si>
  <si>
    <t xml:space="preserve">    Người lập biểu                                  Kế toán trưởng</t>
  </si>
  <si>
    <t>- Tiền thu hồi về tạm ứng kinh doanh</t>
  </si>
  <si>
    <t>06.05</t>
  </si>
  <si>
    <t>- Tiền nhận do TCT cấp cho đơn vị thành viên HTPT</t>
  </si>
  <si>
    <t>06.11</t>
  </si>
  <si>
    <t>Tiền chi khác cho hoạt động kinh doanh</t>
  </si>
  <si>
    <t>- Tiền bồi thường, bị phạt và các khoản chi khác</t>
  </si>
  <si>
    <t>07.01</t>
  </si>
  <si>
    <t>- Tiền nộp các loại thuế (trừ thuế TNDN)</t>
  </si>
  <si>
    <t>07.02</t>
  </si>
  <si>
    <t>- Tiền nộp các loại phí, lệ phí, tiền thuê đất</t>
  </si>
  <si>
    <t>07.03</t>
  </si>
  <si>
    <t>- Tiền chi nộp các khoản nhận ký cược, ký quỹ và tiền trả lại các khoản nhận ký cược, ký quỹ</t>
  </si>
  <si>
    <t>07.04</t>
  </si>
  <si>
    <t>- Tiền chi từ quỹ khen thưởng, phúc lợi</t>
  </si>
  <si>
    <t>07.05</t>
  </si>
  <si>
    <t>- Tiền chi về tạm ứng kinh doanh</t>
  </si>
  <si>
    <t>07.06</t>
  </si>
  <si>
    <t>- Tiền chi nộp Tổng Công ty</t>
  </si>
  <si>
    <t>07.11</t>
  </si>
  <si>
    <t>Lưu chuyển tiền thuần từ hoạt động sản xuất kinh doanh</t>
  </si>
  <si>
    <t xml:space="preserve">                                EURO</t>
  </si>
  <si>
    <t>Lưu chuyển tiền từ hoạt động đầu tư</t>
  </si>
  <si>
    <t>- Chi mua sắm, đầu tư XDCB trả trực tiếp bằng tiền</t>
  </si>
  <si>
    <t>21.01</t>
  </si>
  <si>
    <t>- Chi mua sắm, đầu từ XDCB từ tiền vay dài hạn nhận được chuyển trả cho người bán</t>
  </si>
  <si>
    <t>21.02</t>
  </si>
  <si>
    <t>- Chi đầu tư dài hạn khác (không bao gồm cho vay vốn)</t>
  </si>
  <si>
    <t>21.03</t>
  </si>
  <si>
    <t>- Chi tạm ứng về XDCB</t>
  </si>
  <si>
    <t>21.04</t>
  </si>
  <si>
    <t>Tiền thu từ thanh lý, nhượng bán TSCĐ và các tài sản dài hạn khác</t>
  </si>
  <si>
    <t>- Số tiền đã thu từ việc thanh lý, nhượng bán TSCĐ</t>
  </si>
  <si>
    <t>22.01</t>
  </si>
  <si>
    <t>- Số tiền đã chi về việc thanh lý, nhượng bán TSCĐ</t>
  </si>
  <si>
    <t>22.02</t>
  </si>
  <si>
    <t>Tiền chi cho vay, mua các công cụ nợ của đơn vị khác</t>
  </si>
  <si>
    <t>- Chi đầu tư ngắn hạn khác</t>
  </si>
  <si>
    <t>23.01</t>
  </si>
  <si>
    <t>- Chi đầu tư dài hạn khác (cho vay vốn)</t>
  </si>
  <si>
    <t>23.02</t>
  </si>
  <si>
    <t>- Chi mua trái phiếu, tín phiếu, kỳ phiếu...</t>
  </si>
  <si>
    <t>23.03</t>
  </si>
  <si>
    <t>Tiền thu hồi cho vay, bán lại các công cụ nợ của các đơn vị khác</t>
  </si>
  <si>
    <t>Tiền chi đầu tư góp vốn vào đơn vị khác</t>
  </si>
  <si>
    <t>- Góp vốn bằng mua cổ phiếu trong kỳ</t>
  </si>
  <si>
    <t>25.01</t>
  </si>
  <si>
    <t>- Góp vốn vào công ty liên doanh, liên kết</t>
  </si>
  <si>
    <t>25.02</t>
  </si>
  <si>
    <t>Tiền thu hồi đầu tư góp vốn vào đơn vị khác</t>
  </si>
  <si>
    <t>Tiền thu từ lãi cho vay, cổ tức và lợi nhuận được chia</t>
  </si>
  <si>
    <t>- Thu tiền lãi cho vay</t>
  </si>
  <si>
    <t>27.01</t>
  </si>
  <si>
    <t>- Thu lãi tiền gửi ngân hàng</t>
  </si>
  <si>
    <t>27.02</t>
  </si>
  <si>
    <t>- Tiền lãi từ trái phiếu, tín phiếu, kỳ phiếu</t>
  </si>
  <si>
    <t>27.03</t>
  </si>
  <si>
    <t>- Thu cổ tức</t>
  </si>
  <si>
    <t>27.04</t>
  </si>
  <si>
    <t>- Lợi nhuận được chia</t>
  </si>
  <si>
    <t>27.05</t>
  </si>
  <si>
    <t>Lưu chuyển tiền thuần từ hoạt động ĐT</t>
  </si>
  <si>
    <t>Lưu chuyển tiền từ hoạt động tài chính</t>
  </si>
  <si>
    <t>Tiền thu từ phát hành cổ phiếu, nhận vốn góp của chủ sở hữu</t>
  </si>
  <si>
    <t>Tiền chi trả vốn góp cho các chủ sở hữu, mua lại cổ phiếu của chủ doanh nghiệp đã phát hành</t>
  </si>
  <si>
    <t>Tiền vay ngắn hạn, dài hạn nhận được</t>
  </si>
  <si>
    <t>- Vay dài hạn dùng cho kinh doanh</t>
  </si>
  <si>
    <t>33.01</t>
  </si>
  <si>
    <t>- Vay dài hạn dùng cho đầu tư XDCB</t>
  </si>
  <si>
    <t>33.02</t>
  </si>
  <si>
    <t>- Vay ngắn hạn</t>
  </si>
  <si>
    <t>33.03</t>
  </si>
  <si>
    <t>Tiền chi trả nợ gốc vay</t>
  </si>
  <si>
    <t>- Trả nợ vay ngắn hạn</t>
  </si>
  <si>
    <t>34.01</t>
  </si>
  <si>
    <t>- Trả nợ vay dài hạn</t>
  </si>
  <si>
    <t>34.02</t>
  </si>
  <si>
    <t>Tiền chi trả nợ thuê tài chính</t>
  </si>
  <si>
    <t xml:space="preserve">Lưu chuyển tiền thuần từ hoạt động tài chính </t>
  </si>
  <si>
    <t>Lưu chuyển tiền thuần khác</t>
  </si>
  <si>
    <t>Lưu chuyển tiền thuần từ hoạt động tiết kiệm bưu điện</t>
  </si>
  <si>
    <t>41</t>
  </si>
  <si>
    <t>- Nhận tiền tiết kiệm bưu điện từ khách hàng</t>
  </si>
  <si>
    <t>41.01</t>
  </si>
  <si>
    <t>- Trả tiền gốc cho khách hàng</t>
  </si>
  <si>
    <t>41.02</t>
  </si>
  <si>
    <t>- Chuyển tiền cho quỹ hỗ trợ đầu tư quốc gia (tại VPSC)</t>
  </si>
  <si>
    <t>41.03</t>
  </si>
  <si>
    <t>- Mua công trái từ tiền gửi tiết kiệm của khách hàng tại (VPSC)</t>
  </si>
  <si>
    <t>41.04</t>
  </si>
  <si>
    <t>Lưu chuyển tiền thuần từ hoạt động chuyển tiền</t>
  </si>
  <si>
    <t>42</t>
  </si>
  <si>
    <t>- Tiền nhận chuyển tiền của khách hàng</t>
  </si>
  <si>
    <t>42.01</t>
  </si>
  <si>
    <t>- Tiền chuyển tiền trả cho khách hàng</t>
  </si>
  <si>
    <t>42.02</t>
  </si>
  <si>
    <t>50</t>
  </si>
  <si>
    <t>Lưu chuyển tiền thuần trong kỳ</t>
  </si>
  <si>
    <t>Tiền và tương đương tiền đầu kỳ</t>
  </si>
  <si>
    <t>60</t>
  </si>
  <si>
    <t>Ảnh hưởng của thay đổi tỷ giá hối đoái quy đổi ngoại tệ</t>
  </si>
  <si>
    <t>61</t>
  </si>
  <si>
    <t>Tiền tồn cuối kỳ</t>
  </si>
  <si>
    <t>70</t>
  </si>
  <si>
    <t>Tiền chi để mua sắm, xây dựng TSCĐ và các TS dài hạn khác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</si>
  <si>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</si>
  <si>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</si>
  <si>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</si>
  <si>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</si>
  <si>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</si>
  <si>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</si>
  <si>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</si>
  <si>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</si>
  <si>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</si>
  <si>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</si>
  <si>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</si>
  <si>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</si>
  <si>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</si>
  <si>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</si>
  <si>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</si>
  <si>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</si>
  <si>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</si>
  <si>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</si>
  <si>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</si>
  <si>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</si>
  <si>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</si>
  <si>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</si>
  <si>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</si>
  <si>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</si>
  <si>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</si>
  <si>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</si>
  <si>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</si>
  <si>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</si>
  <si>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</si>
  <si>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</si>
  <si>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</si>
  <si>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</si>
  <si>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</si>
  <si>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</si>
  <si>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</si>
  <si>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IV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</si>
  <si>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</si>
  <si>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</si>
  <si>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</si>
  <si>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</si>
  <si>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</si>
  <si>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</si>
  <si>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</si>
  <si>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</si>
  <si>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</si>
  <si>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</si>
  <si>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</si>
  <si>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</si>
  <si>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</si>
  <si>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</si>
  <si>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</si>
  <si>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</si>
  <si>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</si>
  <si>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</si>
  <si>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</si>
  <si>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</si>
  <si>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</si>
  <si>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</si>
  <si>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</si>
  <si>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</si>
  <si>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</si>
  <si>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</si>
  <si>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Cæ phiÕu ng©n quÜ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</si>
  <si>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</si>
  <si>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</si>
  <si>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</si>
  <si>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</si>
  <si>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</si>
  <si>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</si>
  <si>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</si>
  <si>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</si>
  <si>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</si>
  <si>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</si>
  <si>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</si>
  <si>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</si>
  <si>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</si>
  <si>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</si>
  <si>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</si>
  <si>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</si>
  <si>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</si>
  <si>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</si>
  <si>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</si>
  <si>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</si>
  <si>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</si>
  <si>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</si>
  <si>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</si>
  <si>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</si>
  <si>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</si>
  <si>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</si>
  <si>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</si>
  <si>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</si>
  <si>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</si>
  <si>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* MÖnh gi¸ cæ phiÕu … </t>
  </si>
  <si>
    <t xml:space="preserve"> - Quü hç trî vµ s¾p xÕp cæ phÇn ho¸ DNNN</t>
  </si>
  <si>
    <t xml:space="preserve"> -</t>
  </si>
  <si>
    <t xml:space="preserve"> - </t>
  </si>
  <si>
    <t>Sè ®Çu kú</t>
  </si>
  <si>
    <r>
      <t xml:space="preserve">Tiền chi nộp thuế thu nhập DN </t>
    </r>
    <r>
      <rPr>
        <sz val="12"/>
        <rFont val=".VnTime"/>
        <family val="2"/>
      </rPr>
      <t>vµ c¸c kho¶n kh¸c cho NN</t>
    </r>
  </si>
  <si>
    <t>Vèn kh¸c cña chñ së h÷u</t>
  </si>
  <si>
    <t xml:space="preserve"> - T¨ng trong n¨m </t>
  </si>
  <si>
    <t xml:space="preserve">   Lîi nhuËn sau thuÕ</t>
  </si>
  <si>
    <t xml:space="preserve">  TrÝch lËp c¸c quü</t>
  </si>
  <si>
    <t xml:space="preserve"> - Gi¶m trong n¨m</t>
  </si>
  <si>
    <t xml:space="preserve">   Ph©n phèi lîi nhuËn</t>
  </si>
  <si>
    <t>T¹i ngµy 01/01/2009</t>
  </si>
  <si>
    <t xml:space="preserve">  Ph©n phèi lîi nhuËn </t>
  </si>
  <si>
    <t xml:space="preserve">   TrÝch lËp c¸c quü</t>
  </si>
  <si>
    <t xml:space="preserve">  Chia cæ tøc :</t>
  </si>
  <si>
    <t xml:space="preserve">  Chi kh¸c:</t>
  </si>
  <si>
    <t>T¹i ngµy 01/01/2010</t>
  </si>
  <si>
    <t>T¹i ngµy 31/12/2009</t>
  </si>
  <si>
    <t>Tài sản</t>
  </si>
  <si>
    <t>Mã số</t>
  </si>
  <si>
    <t xml:space="preserve">A - Tài sản ngắn hạn 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</si>
  <si>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</si>
  <si>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</si>
  <si>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</si>
  <si>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</si>
  <si>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</si>
  <si>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</si>
  <si>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</si>
  <si>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</si>
  <si>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</si>
  <si>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</si>
  <si>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</si>
  <si>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</si>
  <si>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</si>
  <si>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</si>
  <si>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</si>
  <si>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</si>
  <si>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</si>
  <si>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</si>
  <si>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</si>
  <si>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</si>
  <si>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</si>
  <si>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</si>
  <si>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</si>
  <si>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</si>
  <si>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</si>
  <si>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</si>
  <si>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</si>
  <si>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</si>
  <si>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</si>
  <si>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</si>
  <si>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</si>
  <si>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</si>
  <si>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</si>
  <si>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</si>
  <si>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</si>
  <si>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</si>
  <si>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</si>
  <si>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</si>
  <si>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</si>
  <si>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</si>
  <si>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>4. Dự phòng giảm giá đầu tư tài chính dài hạn (*)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</si>
  <si>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</si>
  <si>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</si>
  <si>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</si>
  <si>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</si>
  <si>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</si>
  <si>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</si>
  <si>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</si>
  <si>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</si>
  <si>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</si>
  <si>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</si>
  <si>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</si>
  <si>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</si>
  <si>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</si>
  <si>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</si>
  <si>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</si>
  <si>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</si>
  <si>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</si>
  <si>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 xml:space="preserve">10.Quỹ khen thưởng, phúc lợi 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</si>
  <si>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</si>
  <si>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</si>
  <si>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</si>
  <si>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</si>
  <si>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</si>
  <si>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</si>
  <si>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</si>
  <si>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</si>
  <si>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</si>
  <si>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</si>
  <si>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</si>
  <si>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</si>
  <si>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</si>
  <si>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</si>
  <si>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</si>
  <si>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</si>
  <si>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</si>
  <si>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</si>
  <si>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</si>
  <si>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</si>
  <si>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</si>
  <si>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</si>
  <si>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</si>
  <si>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</si>
  <si>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</si>
  <si>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CÁC CHỈ TIÊU NGOÀI BÀNG CÂN ĐỐI KẾ TOÁN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</si>
  <si>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</si>
  <si>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</si>
  <si>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</si>
  <si>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</si>
  <si>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</si>
  <si>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</si>
  <si>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</si>
  <si>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Nguyễn Hồng Phúc                    Nguyễn Thanh Thủy</t>
  </si>
  <si>
    <t>Ngô Xuân Hồng</t>
  </si>
  <si>
    <t>1. Doanh thu bán hàng và cung cấp dịch vụ</t>
  </si>
  <si>
    <t>2. Các khoản giảm trừ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</si>
  <si>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</si>
  <si>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</si>
  <si>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</si>
  <si>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</si>
  <si>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</si>
  <si>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</si>
  <si>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</si>
  <si>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</si>
  <si>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</si>
  <si>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</si>
  <si>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</si>
  <si>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14. Tổng lợi nhuận trước thuế (50=30+40)</t>
  </si>
  <si>
    <t>CÔNG TY CỔ PHẦN VẬN TẢI VÀ THUÊ TÀU</t>
  </si>
  <si>
    <t>I- Đặc điểm hoạt động của doanh nghiệp:</t>
  </si>
  <si>
    <t>1- Hình thức sở hữu vốn: Công ty cổ phần với 51% vốn Nhà nước.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</si>
  <si>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</si>
  <si>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</si>
  <si>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</si>
  <si>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</si>
  <si>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</si>
  <si>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</si>
  <si>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</si>
  <si>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</si>
  <si>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</si>
  <si>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</si>
  <si>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</si>
  <si>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</si>
  <si>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</si>
  <si>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</si>
  <si>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</si>
  <si>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</si>
  <si>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</si>
  <si>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</si>
  <si>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</si>
  <si>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</si>
  <si>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</si>
  <si>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</si>
  <si>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</si>
  <si>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</si>
  <si>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</si>
  <si>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</si>
  <si>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</si>
  <si>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</si>
  <si>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</si>
  <si>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 Nguyễn Hồng Phúc                          Nguyễn Thanh Thủy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</si>
  <si>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</si>
  <si>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</si>
  <si>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</si>
  <si>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</si>
  <si>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</si>
  <si>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</si>
  <si>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</si>
  <si>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</si>
  <si>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</si>
  <si>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</si>
  <si>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</si>
  <si>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</si>
  <si>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</si>
  <si>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</si>
  <si>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</si>
  <si>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</si>
  <si>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</si>
  <si>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</si>
  <si>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</si>
  <si>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</si>
  <si>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</si>
  <si>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</si>
  <si>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</si>
  <si>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</si>
  <si>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</si>
  <si>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</si>
  <si>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</si>
  <si>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</si>
  <si>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</si>
  <si>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>17. Nguuồn vốn chủ sở hữu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</si>
  <si>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</si>
  <si>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</si>
  <si>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</si>
  <si>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</si>
  <si>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</si>
  <si>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</si>
  <si>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</si>
  <si>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</si>
  <si>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</si>
  <si>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</si>
  <si>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</si>
  <si>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</si>
  <si>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</si>
  <si>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</si>
  <si>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</si>
  <si>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</si>
  <si>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</si>
  <si>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</si>
  <si>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</si>
  <si>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</si>
  <si>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</si>
  <si>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</si>
  <si>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</si>
  <si>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</si>
  <si>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</si>
  <si>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</si>
  <si>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</si>
  <si>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</si>
  <si>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Tạm ứng 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</si>
  <si>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</si>
  <si>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</si>
  <si>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</si>
  <si>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</si>
  <si>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</si>
  <si>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</si>
  <si>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</si>
  <si>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</si>
  <si>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</si>
  <si>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</si>
  <si>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</si>
  <si>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</si>
  <si>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</si>
  <si>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</si>
  <si>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</si>
  <si>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</si>
  <si>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</si>
  <si>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</si>
  <si>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</si>
  <si>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 xml:space="preserve"> - Chi phí XDCB dở dang</t>
  </si>
  <si>
    <t xml:space="preserve">   Trong đó: những công trình lớn</t>
  </si>
  <si>
    <t xml:space="preserve">     + Công trình …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</si>
  <si>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</si>
  <si>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</si>
  <si>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</si>
  <si>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</si>
  <si>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</si>
  <si>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</si>
  <si>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</si>
  <si>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</si>
  <si>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</si>
  <si>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</si>
  <si>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</si>
  <si>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</si>
  <si>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</si>
  <si>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</si>
  <si>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</si>
  <si>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</si>
  <si>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</si>
  <si>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13. Chi phí trả trước dài hạn</t>
  </si>
  <si>
    <t xml:space="preserve"> - Số dư đầu năm</t>
  </si>
  <si>
    <t xml:space="preserve"> - Tăng trong năm</t>
  </si>
  <si>
    <t xml:space="preserve"> - Đã kết chuyển vào CPSXKD trong năm</t>
  </si>
  <si>
    <t xml:space="preserve"> - Số dư cuối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</si>
  <si>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</si>
  <si>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</si>
  <si>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</si>
  <si>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</si>
  <si>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</si>
  <si>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</si>
  <si>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</si>
  <si>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</si>
  <si>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</si>
  <si>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</si>
  <si>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</si>
  <si>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</si>
  <si>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</si>
  <si>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</si>
  <si>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Tiền đất, tiền thuê đất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</si>
  <si>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</si>
  <si>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</si>
  <si>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</si>
  <si>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</si>
  <si>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</si>
  <si>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</si>
  <si>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</si>
  <si>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</si>
  <si>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</si>
  <si>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</si>
  <si>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Cổ tức phải trả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</si>
  <si>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</si>
  <si>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</si>
  <si>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</si>
  <si>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</si>
  <si>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</si>
  <si>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</si>
  <si>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</si>
  <si>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</si>
  <si>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</si>
  <si>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</si>
  <si>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</si>
  <si>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</si>
  <si>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</si>
  <si>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</si>
  <si>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</si>
  <si>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</si>
  <si>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>24.1 Doanh thu bán hàng vàcung cấp dịch vụ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</si>
  <si>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</si>
  <si>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</si>
  <si>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</si>
  <si>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</si>
  <si>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</si>
  <si>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</si>
  <si>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</si>
  <si>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</si>
  <si>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</si>
  <si>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</si>
  <si>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</si>
  <si>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</si>
  <si>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</si>
  <si>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</si>
  <si>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</si>
  <si>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</si>
  <si>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Thuyết minh</t>
  </si>
  <si>
    <t>Tổng cộng</t>
  </si>
  <si>
    <t xml:space="preserve">   Người lập biểu                                     Kế toán trưởng</t>
  </si>
  <si>
    <t>Nguyễn Hồng Phúc                         Nguyễn Thanh Thủy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</si>
  <si>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</si>
  <si>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</si>
  <si>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</si>
  <si>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</si>
  <si>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</si>
  <si>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 xml:space="preserve"> - Phân loại lại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</si>
  <si>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</si>
  <si>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</si>
  <si>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</si>
  <si>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</si>
  <si>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</si>
  <si>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</si>
  <si>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</si>
  <si>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</si>
  <si>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</si>
  <si>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</si>
  <si>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</si>
  <si>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</si>
  <si>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Tạo ra từ nội bộ doanh nghiệp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</si>
  <si>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</si>
  <si>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</si>
  <si>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</si>
  <si>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</si>
  <si>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</si>
  <si>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</si>
  <si>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</si>
  <si>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</si>
  <si>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</si>
  <si>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</si>
  <si>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</si>
  <si>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</si>
  <si>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</si>
  <si>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</si>
  <si>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</si>
  <si>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</si>
  <si>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</si>
  <si>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</si>
  <si>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</si>
  <si>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</si>
  <si>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              - Lãi tiền vay</t>
  </si>
  <si>
    <t xml:space="preserve">               - Chênh lệch tỷ giá</t>
  </si>
  <si>
    <t xml:space="preserve"> - Lỗ do thanh lý các khoản đầu tư ngắn hạn</t>
  </si>
  <si>
    <t xml:space="preserve"> - Lỗ phát sinh khi bán ngoại tệ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</si>
  <si>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</si>
  <si>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</si>
  <si>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</si>
  <si>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</si>
  <si>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</si>
  <si>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</si>
  <si>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</si>
  <si>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VII Những thông tin khác</t>
  </si>
  <si>
    <t>1. Những khoản nợ ngẫu nhiên, khoản cam kết và những thông tin tài chính khác</t>
  </si>
  <si>
    <t>2. Thông tin so sánh:</t>
  </si>
  <si>
    <t>7. Tăng, giảm tài sản cố định hữu hình:</t>
  </si>
  <si>
    <t>Phưong tiện vận tải truyền dãn</t>
  </si>
  <si>
    <t>Nguyên giá¸ TSCĐ hữu hình</t>
  </si>
  <si>
    <t>Số dư đầu năm:</t>
  </si>
  <si>
    <t>Nhãn hiệu hàng hóa</t>
  </si>
  <si>
    <t xml:space="preserve"> - BHYT, BHXH,BHTN</t>
  </si>
  <si>
    <t xml:space="preserve">27. Thuế thu nhập doanh nghiệp phải nộp và lợi nhuận  </t>
  </si>
  <si>
    <t>3. Những thông tin khác ./.</t>
  </si>
  <si>
    <t xml:space="preserve">                                  Tổng Giám đốc</t>
  </si>
  <si>
    <t xml:space="preserve">                                  Ngô Xuân Hồng</t>
  </si>
  <si>
    <t>Năm nay</t>
  </si>
  <si>
    <t>Năm trước</t>
  </si>
  <si>
    <t>5. Lợi nhuận gộp về bán hàng và cung cấp dịch vụ:(20=10-11)</t>
  </si>
  <si>
    <t>Mẫu số B02a_DN</t>
  </si>
  <si>
    <t>Mẫu số B01a - DN</t>
  </si>
  <si>
    <t>Mẫu số B09a - DN</t>
  </si>
  <si>
    <t>Mẫu số B03a - DN</t>
  </si>
  <si>
    <t>15. Chi phí thuế thu nhập doanh nghiệp hiện hành</t>
  </si>
  <si>
    <t>16. Chi phí thuế thu nhập doanh nghiệp hoãn lại</t>
  </si>
  <si>
    <t>17. Lợi nhuận sau thuế thu nhập doanh nghiệp (60= 50-51-52)</t>
  </si>
  <si>
    <t>18. Lãi cơ bản trên cổ phiếu</t>
  </si>
  <si>
    <t xml:space="preserve">                                             Tổng giám đốc</t>
  </si>
  <si>
    <t xml:space="preserve">                                            Ngô Xuân Hồng</t>
  </si>
  <si>
    <t xml:space="preserve">            Người lập biểu                                                               Kế toán trưởng</t>
  </si>
  <si>
    <t xml:space="preserve">          Nguyễn Hồng Phúc                                                   Nguyễn Thanh Thủy</t>
  </si>
  <si>
    <t>12. Các khoản đầu tư tài chính dài hạn</t>
  </si>
  <si>
    <t xml:space="preserve"> - Lãi chênh lệch tỷ giá</t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</si>
  <si>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</si>
  <si>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>CÔNG TY: Công ty Cổ phần vận tải và thuê tàu
Địa chỉ:</t>
    </r>
    <r>
      <rPr>
        <sz val="12"/>
        <rFont val="Times New Roman"/>
        <family val="1"/>
      </rPr>
      <t xml:space="preserve"> 74 Nguyễn Du, Hà Nội</t>
    </r>
  </si>
  <si>
    <t>DN - BÁO CÁO KẾT QUẢ  KINH DOANH - QUÝ 4 NĂM 2010</t>
  </si>
  <si>
    <t>Báo cáo tài chính 
Quý 4 năm tài chính 2010</t>
  </si>
  <si>
    <t>Quý 4</t>
  </si>
  <si>
    <t>Lũy kế từ đầu năm đến cuối quý 4</t>
  </si>
  <si>
    <t>31/12/2010</t>
  </si>
  <si>
    <r>
      <t xml:space="preserve">Địa chỉ: </t>
    </r>
    <r>
      <rPr>
        <sz val="12"/>
        <rFont val="Times New Roman"/>
        <family val="1"/>
      </rPr>
      <t xml:space="preserve">74 Nguyễn Du, Hà Nội
</t>
    </r>
    <r>
      <rPr>
        <b/>
        <sz val="12"/>
        <rFont val="Times New Roman"/>
        <family val="1"/>
      </rP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 xml:space="preserve">Fax: </t>
    </r>
    <r>
      <rPr>
        <sz val="12"/>
        <rFont val="Times New Roman"/>
        <family val="1"/>
      </rPr>
      <t>043.9423679</t>
    </r>
  </si>
  <si>
    <t>Báo cáo tài chính
Quý 4 năm tài chính 2010</t>
  </si>
  <si>
    <t>CÔNG TY: Công ty Cổ phần vận tải và thuê tàu</t>
  </si>
  <si>
    <t>DN - BẢNG CÂN ĐỐI KẾ TOÁN</t>
  </si>
  <si>
    <t>Báo cáo tài chính</t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</si>
  <si>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</si>
  <si>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>Công ty</t>
    </r>
    <r>
      <rPr>
        <sz val="12"/>
        <rFont val="Times New Roman"/>
        <family val="1"/>
      </rPr>
      <t>: Công ty Cổ phần vận tải và thuê tàu</t>
    </r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</si>
  <si>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</si>
  <si>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</si>
  <si>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</si>
  <si>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>Quý 4 năm tài chính 2010</t>
  </si>
  <si>
    <t xml:space="preserve">                                YEN</t>
  </si>
  <si>
    <t xml:space="preserve">                                SGD</t>
  </si>
  <si>
    <t>TỔNG CỘNG NGUỒN VỐN</t>
  </si>
  <si>
    <t>10. Vốn chủ sở hữu</t>
  </si>
  <si>
    <t>Sè d­ ®Õn 31/12/2010</t>
  </si>
  <si>
    <t>Số dư đến 31/12/2010</t>
  </si>
  <si>
    <t>Tiền thu do đi vay</t>
  </si>
  <si>
    <t>Thu tiền từ lãi tiền gửi</t>
  </si>
  <si>
    <t xml:space="preserve">                    Hà Nội, ngày 25  tháng 01 năm 2011  </t>
  </si>
  <si>
    <t>Hà Nội, ngày 25 tháng 01 năm 2011</t>
  </si>
  <si>
    <t>Hà Nội, ngày 25 tháng  01  năm  2011</t>
  </si>
  <si>
    <t xml:space="preserve">                                                     Hà Nội, ngày 25  tháng 01  năm 2011</t>
  </si>
  <si>
    <r>
      <t xml:space="preserve">Giải trình nguyên nhân dẫn đến biến động về kết quả kinh doanh giữa kỳ báo cáo Quý 4 năm 2009 so với Quý 4 năm 2010:
-Tổng lợi nhuận kế toán sau thuế thu nhập doanh nghiệp Quý 4 năm 2009 =   </t>
    </r>
    <r>
      <rPr>
        <b/>
        <sz val="12"/>
        <color indexed="8"/>
        <rFont val="Times New Roman"/>
        <family val="1"/>
      </rPr>
      <t xml:space="preserve">4.890.704.780 đ
</t>
    </r>
    <r>
      <rPr>
        <sz val="12"/>
        <color indexed="8"/>
        <rFont val="Times New Roman"/>
        <family val="1"/>
      </rPr>
      <t xml:space="preserve">-Tổng lợi nhuận kế toán sau thuế thu nhập doanh nghiệp Quý 4 năm 2010 = </t>
    </r>
    <r>
      <rPr>
        <b/>
        <sz val="12"/>
        <color indexed="8"/>
        <rFont val="Times New Roman"/>
        <family val="1"/>
      </rPr>
      <t xml:space="preserve">13.823.564.848 đ
  </t>
    </r>
    <r>
      <rPr>
        <sz val="12"/>
        <color indexed="8"/>
        <rFont val="Times New Roman"/>
        <family val="1"/>
      </rPr>
      <t>Như vậy, kết quả sản xuất kinh doanh  Quý 4 năm 2010 tăng so với Quý 4 năm 2009 là:</t>
    </r>
    <r>
      <rPr>
        <b/>
        <sz val="12"/>
        <color indexed="8"/>
        <rFont val="Times New Roman"/>
        <family val="1"/>
      </rPr>
      <t xml:space="preserve"> 282,65% 
Công ty xin giải trình như sau:
</t>
    </r>
    <r>
      <rPr>
        <sz val="12"/>
        <color indexed="8"/>
        <rFont val="Times New Roman"/>
        <family val="1"/>
      </rPr>
      <t>Kết quả kinh doanh Quý 4 năm 2010 của Công ty  tăng so với Quý 4 cùng kỳ năm trước là do trong kỳ Công ty nhận được lần 1 tiền chuyển nhượng nhà 22 Phạm Ngọc Thạch - Quận 3 - TP.Hồ Chí Minh.</t>
    </r>
  </si>
  <si>
    <t xml:space="preserve"> - Tại ngày 31/12/2010</t>
  </si>
  <si>
    <t>DN - BẢN THUYẾT MINH BÁO CÁO TÀI CHÍNH</t>
  </si>
  <si>
    <t xml:space="preserve">                                   DN- BÁO CÁO LƯU CHUYỂN TIỀN TỆ - PPTT </t>
  </si>
  <si>
    <t>(đã ký)</t>
  </si>
  <si>
    <t>(đã ký)                                                (đã ký)</t>
  </si>
  <si>
    <t xml:space="preserve">              (đã ký)</t>
  </si>
  <si>
    <t>(đã ký)                                           (đã ký)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</si>
</sst>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₫_-;\-* #,##0_₫_-;_-* &quot;-&quot;_₫_-;_-@_-"/>
    <numFmt numFmtId="170" formatCode="_-* #,##0.00&quot;₫&quot;_-;\-* #,##0.00&quot;₫&quot;_-;_-* &quot;-&quot;??&quot;₫&quot;_-;_-@_-"/>
    <numFmt numFmtId="171" formatCode="_-* #,##0.00_₫_-;\-* #,##0.00_₫_-;_-* &quot;-&quot;??_₫_-;_-@_-"/>
    <numFmt numFmtId="172" formatCode="_ * #,##0.00_ ;_ * \-#,##0.00_ ;_ * &quot;-&quot;??_ ;_ @_ "/>
    <numFmt numFmtId="173" formatCode="#,##0;[Red]#,##0"/>
    <numFmt numFmtId="174" formatCode="#,##0_ ;[Red]\-#,##0\ "/>
    <numFmt numFmtId="175" formatCode="_(* #,##0_);_(* \(#,##0\);_(* &quot;-&quot;??_);_(@_)"/>
    <numFmt numFmtId="176" formatCode="0_);[Red]\(0\)"/>
    <numFmt numFmtId="177" formatCode="[$-409]dddd\,\ mmmm\ dd\,\ yyyy"/>
    <numFmt numFmtId="178" formatCode="mm/dd/yy;@"/>
    <numFmt numFmtId="179" formatCode="m/d/yyyy;@"/>
    <numFmt numFmtId="180" formatCode="[$-409]h:mm:ss\ AM/PM"/>
    <numFmt numFmtId="181" formatCode="#,##0.0;[Red]#,##0.0"/>
    <numFmt numFmtId="182" formatCode="mm/dd/yyyy"/>
    <numFmt numFmtId="183" formatCode="00000"/>
    <numFmt numFmtId="184" formatCode="mm/dd/yy"/>
    <numFmt numFmtId="185" formatCode="dd/mm/yyyy"/>
  </numFmts>
  <fonts count="36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.5"/>
      <name val=".VnTime"/>
      <family val="2"/>
    </font>
    <font>
      <sz val="12.5"/>
      <name val=".VnTime"/>
      <family val="2"/>
    </font>
    <font>
      <b/>
      <sz val="10"/>
      <color indexed="8"/>
      <name val=".VnTime"/>
      <family val="2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i/>
      <sz val="12.2"/>
      <name val="Times New Roman"/>
      <family val="1"/>
    </font>
    <font>
      <b/>
      <sz val="10"/>
      <name val="Times New Roman"/>
      <family val="1"/>
    </font>
    <font>
      <sz val="11"/>
      <name val=".VnTime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3" fontId="0" fillId="2" borderId="0" xfId="0" applyNumberFormat="1" applyFill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3" fontId="3" fillId="2" borderId="12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3" fontId="4" fillId="2" borderId="15" xfId="0" applyNumberFormat="1" applyFon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vertical="top" wrapText="1"/>
    </xf>
    <xf numFmtId="49" fontId="7" fillId="0" borderId="17" xfId="0" applyNumberFormat="1" applyFont="1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wrapText="1"/>
    </xf>
    <xf numFmtId="0" fontId="7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0" xfId="0" applyFont="1" applyBorder="1" applyAlignment="1">
      <alignment horizontal="center"/>
    </xf>
    <xf numFmtId="37" fontId="4" fillId="2" borderId="15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3" fontId="5" fillId="2" borderId="15" xfId="0" applyNumberFormat="1" applyFon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center" vertical="top"/>
    </xf>
    <xf numFmtId="3" fontId="7" fillId="0" borderId="15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horizontal="center" vertical="top"/>
    </xf>
    <xf numFmtId="3" fontId="9" fillId="0" borderId="15" xfId="0" applyNumberFormat="1" applyFont="1" applyBorder="1" applyAlignment="1">
      <alignment vertical="top" wrapText="1"/>
    </xf>
    <xf numFmtId="3" fontId="8" fillId="0" borderId="15" xfId="0" applyNumberFormat="1" applyFont="1" applyBorder="1" applyAlignment="1">
      <alignment horizontal="center" vertical="top"/>
    </xf>
    <xf numFmtId="3" fontId="8" fillId="0" borderId="15" xfId="0" applyNumberFormat="1" applyFont="1" applyBorder="1" applyAlignment="1">
      <alignment vertical="top" wrapText="1"/>
    </xf>
    <xf numFmtId="3" fontId="8" fillId="0" borderId="9" xfId="0" applyNumberFormat="1" applyFont="1" applyBorder="1" applyAlignment="1">
      <alignment horizontal="center" vertical="top"/>
    </xf>
    <xf numFmtId="3" fontId="8" fillId="0" borderId="9" xfId="0" applyNumberFormat="1" applyFont="1" applyBorder="1" applyAlignment="1">
      <alignment vertical="top" wrapText="1"/>
    </xf>
    <xf numFmtId="3" fontId="7" fillId="0" borderId="9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wrapText="1"/>
    </xf>
    <xf numFmtId="3" fontId="7" fillId="0" borderId="15" xfId="0" applyNumberFormat="1" applyFont="1" applyBorder="1" applyAlignment="1">
      <alignment horizontal="right" vertical="top"/>
    </xf>
    <xf numFmtId="3" fontId="9" fillId="0" borderId="15" xfId="0" applyNumberFormat="1" applyFont="1" applyBorder="1" applyAlignment="1">
      <alignment horizontal="right" vertical="top"/>
    </xf>
    <xf numFmtId="37" fontId="7" fillId="0" borderId="15" xfId="0" applyNumberFormat="1" applyFont="1" applyBorder="1" applyAlignment="1">
      <alignment horizontal="right" vertical="top"/>
    </xf>
    <xf numFmtId="37" fontId="9" fillId="0" borderId="15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3" fontId="14" fillId="2" borderId="15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center" wrapText="1"/>
    </xf>
    <xf numFmtId="182" fontId="8" fillId="0" borderId="17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37" fontId="7" fillId="0" borderId="19" xfId="0" applyNumberFormat="1" applyFont="1" applyBorder="1" applyAlignment="1">
      <alignment/>
    </xf>
    <xf numFmtId="41" fontId="7" fillId="0" borderId="19" xfId="0" applyNumberFormat="1" applyFont="1" applyBorder="1" applyAlignment="1">
      <alignment/>
    </xf>
    <xf numFmtId="37" fontId="8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3" fontId="7" fillId="0" borderId="19" xfId="0" applyNumberFormat="1" applyFont="1" applyBorder="1" applyAlignment="1" quotePrefix="1">
      <alignment horizontal="center"/>
    </xf>
    <xf numFmtId="37" fontId="7" fillId="0" borderId="19" xfId="0" applyNumberFormat="1" applyFont="1" applyBorder="1" applyAlignment="1" quotePrefix="1">
      <alignment horizontal="right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right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4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 quotePrefix="1">
      <alignment/>
    </xf>
    <xf numFmtId="41" fontId="8" fillId="0" borderId="19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43" fontId="7" fillId="0" borderId="19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7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8" fillId="2" borderId="11" xfId="0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8" fillId="2" borderId="7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3" fontId="7" fillId="2" borderId="1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7" fillId="2" borderId="2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3" fontId="23" fillId="2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25" fillId="2" borderId="17" xfId="0" applyNumberFormat="1" applyFont="1" applyFill="1" applyBorder="1" applyAlignment="1">
      <alignment horizontal="right"/>
    </xf>
    <xf numFmtId="3" fontId="25" fillId="2" borderId="8" xfId="0" applyNumberFormat="1" applyFont="1" applyFill="1" applyBorder="1" applyAlignment="1">
      <alignment horizontal="right"/>
    </xf>
    <xf numFmtId="3" fontId="18" fillId="2" borderId="8" xfId="0" applyNumberFormat="1" applyFont="1" applyFill="1" applyBorder="1" applyAlignment="1">
      <alignment horizontal="right"/>
    </xf>
    <xf numFmtId="3" fontId="18" fillId="2" borderId="17" xfId="0" applyNumberFormat="1" applyFont="1" applyFill="1" applyBorder="1" applyAlignment="1">
      <alignment horizontal="right"/>
    </xf>
    <xf numFmtId="3" fontId="18" fillId="2" borderId="14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3" fontId="25" fillId="2" borderId="15" xfId="0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3" fontId="18" fillId="2" borderId="15" xfId="0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/>
    </xf>
    <xf numFmtId="3" fontId="18" fillId="2" borderId="0" xfId="0" applyNumberFormat="1" applyFont="1" applyFill="1" applyBorder="1" applyAlignment="1">
      <alignment horizontal="right"/>
    </xf>
    <xf numFmtId="3" fontId="18" fillId="2" borderId="2" xfId="0" applyNumberFormat="1" applyFont="1" applyFill="1" applyBorder="1" applyAlignment="1">
      <alignment horizontal="right"/>
    </xf>
    <xf numFmtId="0" fontId="18" fillId="2" borderId="10" xfId="0" applyFont="1" applyFill="1" applyBorder="1" applyAlignment="1">
      <alignment/>
    </xf>
    <xf numFmtId="0" fontId="25" fillId="2" borderId="11" xfId="0" applyFont="1" applyFill="1" applyBorder="1" applyAlignment="1">
      <alignment/>
    </xf>
    <xf numFmtId="3" fontId="25" fillId="2" borderId="9" xfId="0" applyNumberFormat="1" applyFont="1" applyFill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3" fontId="24" fillId="2" borderId="11" xfId="0" applyNumberFormat="1" applyFont="1" applyFill="1" applyBorder="1" applyAlignment="1">
      <alignment horizontal="right"/>
    </xf>
    <xf numFmtId="3" fontId="18" fillId="2" borderId="9" xfId="0" applyNumberFormat="1" applyFont="1" applyFill="1" applyBorder="1" applyAlignment="1">
      <alignment horizontal="right"/>
    </xf>
    <xf numFmtId="3" fontId="24" fillId="2" borderId="6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3" fontId="25" fillId="2" borderId="14" xfId="0" applyNumberFormat="1" applyFont="1" applyFill="1" applyBorder="1" applyAlignment="1">
      <alignment horizontal="right"/>
    </xf>
    <xf numFmtId="3" fontId="24" fillId="2" borderId="15" xfId="0" applyNumberFormat="1" applyFont="1" applyFill="1" applyBorder="1" applyAlignment="1">
      <alignment horizontal="right"/>
    </xf>
    <xf numFmtId="3" fontId="24" fillId="2" borderId="9" xfId="0" applyNumberFormat="1" applyFont="1" applyFill="1" applyBorder="1" applyAlignment="1">
      <alignment horizontal="right"/>
    </xf>
    <xf numFmtId="0" fontId="18" fillId="2" borderId="3" xfId="0" applyFont="1" applyFill="1" applyBorder="1" applyAlignment="1">
      <alignment/>
    </xf>
    <xf numFmtId="0" fontId="25" fillId="2" borderId="4" xfId="0" applyFont="1" applyFill="1" applyBorder="1" applyAlignment="1">
      <alignment/>
    </xf>
    <xf numFmtId="3" fontId="25" fillId="2" borderId="4" xfId="0" applyNumberFormat="1" applyFont="1" applyFill="1" applyBorder="1" applyAlignment="1">
      <alignment horizontal="right"/>
    </xf>
    <xf numFmtId="3" fontId="24" fillId="2" borderId="4" xfId="0" applyNumberFormat="1" applyFont="1" applyFill="1" applyBorder="1" applyAlignment="1">
      <alignment horizontal="right"/>
    </xf>
    <xf numFmtId="3" fontId="18" fillId="2" borderId="4" xfId="0" applyNumberFormat="1" applyFont="1" applyFill="1" applyBorder="1" applyAlignment="1">
      <alignment horizontal="right"/>
    </xf>
    <xf numFmtId="3" fontId="24" fillId="2" borderId="5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/>
    </xf>
    <xf numFmtId="3" fontId="7" fillId="2" borderId="14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/>
    </xf>
    <xf numFmtId="0" fontId="24" fillId="2" borderId="10" xfId="0" applyFont="1" applyFill="1" applyBorder="1" applyAlignment="1">
      <alignment/>
    </xf>
    <xf numFmtId="0" fontId="18" fillId="2" borderId="11" xfId="0" applyFont="1" applyFill="1" applyBorder="1" applyAlignment="1">
      <alignment/>
    </xf>
    <xf numFmtId="0" fontId="24" fillId="2" borderId="3" xfId="0" applyFont="1" applyFill="1" applyBorder="1" applyAlignment="1">
      <alignment/>
    </xf>
    <xf numFmtId="0" fontId="18" fillId="2" borderId="4" xfId="0" applyFont="1" applyFill="1" applyBorder="1" applyAlignment="1">
      <alignment/>
    </xf>
    <xf numFmtId="3" fontId="7" fillId="2" borderId="1" xfId="0" applyNumberFormat="1" applyFont="1" applyFill="1" applyBorder="1" applyAlignment="1" quotePrefix="1">
      <alignment horizontal="right"/>
    </xf>
    <xf numFmtId="3" fontId="7" fillId="2" borderId="0" xfId="0" applyNumberFormat="1" applyFont="1" applyFill="1" applyBorder="1" applyAlignment="1" quotePrefix="1">
      <alignment horizontal="right"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/>
    </xf>
    <xf numFmtId="3" fontId="8" fillId="2" borderId="11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3" fontId="7" fillId="2" borderId="7" xfId="0" applyNumberFormat="1" applyFont="1" applyFill="1" applyBorder="1" applyAlignment="1" quotePrefix="1">
      <alignment horizontal="right"/>
    </xf>
    <xf numFmtId="3" fontId="7" fillId="2" borderId="8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3" fontId="7" fillId="2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3" fontId="26" fillId="2" borderId="0" xfId="0" applyNumberFormat="1" applyFont="1" applyFill="1" applyBorder="1" applyAlignment="1">
      <alignment horizontal="right"/>
    </xf>
    <xf numFmtId="0" fontId="20" fillId="2" borderId="0" xfId="0" applyFont="1" applyFill="1" applyAlignment="1">
      <alignment/>
    </xf>
    <xf numFmtId="3" fontId="8" fillId="2" borderId="1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7" fillId="0" borderId="15" xfId="15" applyNumberFormat="1" applyFont="1" applyBorder="1" applyAlignment="1">
      <alignment horizontal="right" vertical="top"/>
    </xf>
    <xf numFmtId="175" fontId="8" fillId="0" borderId="15" xfId="15" applyNumberFormat="1" applyFont="1" applyBorder="1" applyAlignment="1">
      <alignment vertical="top"/>
    </xf>
    <xf numFmtId="175" fontId="8" fillId="0" borderId="9" xfId="15" applyNumberFormat="1" applyFont="1" applyBorder="1" applyAlignment="1">
      <alignment vertical="top"/>
    </xf>
    <xf numFmtId="0" fontId="8" fillId="0" borderId="0" xfId="0" applyFont="1" applyAlignment="1">
      <alignment horizontal="right"/>
    </xf>
    <xf numFmtId="0" fontId="7" fillId="2" borderId="0" xfId="0" applyFont="1" applyFill="1" applyBorder="1" applyAlignment="1">
      <alignment horizontal="left"/>
    </xf>
    <xf numFmtId="0" fontId="16" fillId="2" borderId="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8" fillId="0" borderId="0" xfId="0" applyFont="1" applyAlignment="1">
      <alignment/>
    </xf>
    <xf numFmtId="0" fontId="24" fillId="2" borderId="0" xfId="0" applyFont="1" applyFill="1" applyBorder="1" applyAlignment="1">
      <alignment/>
    </xf>
    <xf numFmtId="41" fontId="18" fillId="2" borderId="0" xfId="0" applyNumberFormat="1" applyFont="1" applyFill="1" applyBorder="1" applyAlignment="1">
      <alignment horizontal="right"/>
    </xf>
    <xf numFmtId="41" fontId="18" fillId="2" borderId="15" xfId="0" applyNumberFormat="1" applyFont="1" applyFill="1" applyBorder="1" applyAlignment="1">
      <alignment horizontal="right"/>
    </xf>
    <xf numFmtId="41" fontId="24" fillId="2" borderId="2" xfId="0" applyNumberFormat="1" applyFont="1" applyFill="1" applyBorder="1" applyAlignment="1">
      <alignment horizontal="right"/>
    </xf>
    <xf numFmtId="0" fontId="28" fillId="2" borderId="11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3" fontId="1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182" fontId="30" fillId="0" borderId="15" xfId="0" applyNumberFormat="1" applyFont="1" applyBorder="1" applyAlignment="1">
      <alignment horizontal="center" wrapText="1"/>
    </xf>
    <xf numFmtId="182" fontId="30" fillId="0" borderId="17" xfId="0" applyNumberFormat="1" applyFont="1" applyBorder="1" applyAlignment="1">
      <alignment horizontal="center" wrapText="1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8" xfId="0" applyFont="1" applyBorder="1" applyAlignment="1" quotePrefix="1">
      <alignment horizontal="center"/>
    </xf>
    <xf numFmtId="0" fontId="18" fillId="0" borderId="18" xfId="0" applyFont="1" applyBorder="1" applyAlignment="1">
      <alignment horizontal="center"/>
    </xf>
    <xf numFmtId="3" fontId="18" fillId="0" borderId="18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 quotePrefix="1">
      <alignment horizontal="center"/>
    </xf>
    <xf numFmtId="0" fontId="18" fillId="0" borderId="19" xfId="0" applyFont="1" applyBorder="1" applyAlignment="1">
      <alignment horizontal="center"/>
    </xf>
    <xf numFmtId="3" fontId="18" fillId="0" borderId="19" xfId="0" applyNumberFormat="1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3" fontId="18" fillId="0" borderId="21" xfId="0" applyNumberFormat="1" applyFont="1" applyBorder="1" applyAlignment="1">
      <alignment/>
    </xf>
    <xf numFmtId="0" fontId="18" fillId="0" borderId="21" xfId="0" applyFont="1" applyBorder="1" applyAlignment="1">
      <alignment wrapText="1"/>
    </xf>
    <xf numFmtId="3" fontId="24" fillId="0" borderId="21" xfId="0" applyNumberFormat="1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20" xfId="0" applyFont="1" applyBorder="1" applyAlignment="1">
      <alignment horizontal="center"/>
    </xf>
    <xf numFmtId="3" fontId="32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33" fillId="0" borderId="19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2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" fontId="3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3" fontId="18" fillId="0" borderId="6" xfId="0" applyNumberFormat="1" applyFont="1" applyBorder="1" applyAlignment="1">
      <alignment/>
    </xf>
    <xf numFmtId="3" fontId="34" fillId="0" borderId="19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3" fontId="31" fillId="0" borderId="19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35" fillId="2" borderId="15" xfId="0" applyNumberFormat="1" applyFont="1" applyFill="1" applyBorder="1" applyAlignment="1">
      <alignment/>
    </xf>
    <xf numFmtId="175" fontId="8" fillId="0" borderId="15" xfId="15" applyNumberFormat="1" applyFont="1" applyBorder="1" applyAlignment="1">
      <alignment horizontal="right"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37" fontId="24" fillId="0" borderId="21" xfId="0" applyNumberFormat="1" applyFont="1" applyBorder="1" applyAlignment="1">
      <alignment/>
    </xf>
    <xf numFmtId="2" fontId="8" fillId="0" borderId="0" xfId="0" applyNumberFormat="1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37" fontId="7" fillId="0" borderId="15" xfId="15" applyNumberFormat="1" applyFont="1" applyBorder="1" applyAlignment="1">
      <alignment horizontal="right" vertical="top"/>
    </xf>
    <xf numFmtId="0" fontId="1" fillId="2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right"/>
    </xf>
    <xf numFmtId="3" fontId="8" fillId="0" borderId="0" xfId="19" applyNumberFormat="1" applyFont="1" applyFill="1" applyBorder="1" applyAlignment="1">
      <alignment horizontal="left"/>
      <protection/>
    </xf>
    <xf numFmtId="0" fontId="8" fillId="0" borderId="0" xfId="19" applyFont="1" applyFill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0" fontId="3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182" fontId="30" fillId="0" borderId="3" xfId="0" applyNumberFormat="1" applyFont="1" applyBorder="1" applyAlignment="1">
      <alignment horizontal="center" wrapText="1"/>
    </xf>
    <xf numFmtId="182" fontId="30" fillId="0" borderId="5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185" fontId="11" fillId="0" borderId="17" xfId="0" applyNumberFormat="1" applyFont="1" applyBorder="1" applyAlignment="1">
      <alignment horizontal="center" vertical="center" wrapText="1"/>
    </xf>
    <xf numFmtId="185" fontId="7" fillId="0" borderId="9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30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0" fontId="20" fillId="2" borderId="0" xfId="0" applyFont="1" applyFill="1" applyAlignment="1">
      <alignment horizontal="left"/>
    </xf>
    <xf numFmtId="3" fontId="7" fillId="2" borderId="10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20" fillId="2" borderId="0" xfId="0" applyFont="1" applyFill="1" applyAlignment="1">
      <alignment horizontal="center"/>
    </xf>
    <xf numFmtId="3" fontId="8" fillId="2" borderId="3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182" fontId="8" fillId="2" borderId="7" xfId="0" applyNumberFormat="1" applyFont="1" applyFill="1" applyBorder="1" applyAlignment="1">
      <alignment horizontal="center"/>
    </xf>
    <xf numFmtId="182" fontId="8" fillId="2" borderId="14" xfId="0" applyNumberFormat="1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3" fontId="27" fillId="2" borderId="0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right"/>
    </xf>
    <xf numFmtId="3" fontId="16" fillId="2" borderId="2" xfId="0" applyNumberFormat="1" applyFont="1" applyFill="1" applyBorder="1" applyAlignment="1">
      <alignment horizontal="right"/>
    </xf>
    <xf numFmtId="3" fontId="8" fillId="2" borderId="10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37" fontId="7" fillId="2" borderId="1" xfId="0" applyNumberFormat="1" applyFont="1" applyFill="1" applyBorder="1" applyAlignment="1">
      <alignment horizontal="right"/>
    </xf>
    <xf numFmtId="37" fontId="7" fillId="2" borderId="2" xfId="0" applyNumberFormat="1" applyFont="1" applyFill="1" applyBorder="1" applyAlignment="1">
      <alignment horizontal="right"/>
    </xf>
    <xf numFmtId="3" fontId="22" fillId="2" borderId="7" xfId="0" applyNumberFormat="1" applyFont="1" applyFill="1" applyBorder="1" applyAlignment="1">
      <alignment horizontal="right"/>
    </xf>
    <xf numFmtId="3" fontId="22" fillId="2" borderId="14" xfId="0" applyNumberFormat="1" applyFont="1" applyFill="1" applyBorder="1" applyAlignment="1">
      <alignment horizontal="right"/>
    </xf>
    <xf numFmtId="182" fontId="8" fillId="2" borderId="3" xfId="0" applyNumberFormat="1" applyFont="1" applyFill="1" applyBorder="1" applyAlignment="1">
      <alignment horizontal="center"/>
    </xf>
    <xf numFmtId="182" fontId="8" fillId="2" borderId="5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3" fontId="7" fillId="2" borderId="3" xfId="0" applyNumberFormat="1" applyFont="1" applyFill="1" applyBorder="1" applyAlignment="1" quotePrefix="1">
      <alignment horizontal="right"/>
    </xf>
    <xf numFmtId="3" fontId="7" fillId="2" borderId="5" xfId="0" applyNumberFormat="1" applyFont="1" applyFill="1" applyBorder="1" applyAlignment="1" quotePrefix="1">
      <alignment horizontal="right"/>
    </xf>
    <xf numFmtId="3" fontId="8" fillId="2" borderId="3" xfId="0" applyNumberFormat="1" applyFont="1" applyFill="1" applyBorder="1" applyAlignment="1" quotePrefix="1">
      <alignment horizontal="right"/>
    </xf>
    <xf numFmtId="3" fontId="8" fillId="2" borderId="5" xfId="0" applyNumberFormat="1" applyFont="1" applyFill="1" applyBorder="1" applyAlignment="1" quotePrefix="1">
      <alignment horizontal="right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right"/>
    </xf>
    <xf numFmtId="41" fontId="7" fillId="2" borderId="1" xfId="0" applyNumberFormat="1" applyFont="1" applyFill="1" applyBorder="1" applyAlignment="1">
      <alignment horizontal="right"/>
    </xf>
    <xf numFmtId="41" fontId="7" fillId="2" borderId="2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37" fontId="7" fillId="2" borderId="10" xfId="0" applyNumberFormat="1" applyFont="1" applyFill="1" applyBorder="1" applyAlignment="1">
      <alignment horizontal="right"/>
    </xf>
    <xf numFmtId="37" fontId="7" fillId="2" borderId="6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7" fillId="2" borderId="1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4" fillId="2" borderId="2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11" fillId="0" borderId="0" xfId="19" applyFont="1" applyFill="1" applyBorder="1">
      <alignment/>
      <protection/>
    </xf>
    <xf numFmtId="0" fontId="11" fillId="2" borderId="0" xfId="0" applyFont="1" applyFill="1" applyBorder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ocao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h\Desktop\LCTT%20Vietfra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i CT"/>
      <sheetName val="QUI III"/>
      <sheetName val="QUI IV"/>
      <sheetName val="Quy 2"/>
      <sheetName val="Quy 3"/>
      <sheetName val="Quy 4"/>
      <sheetName val="TH Q2"/>
      <sheetName val="TH Q3"/>
      <sheetName val="TH Q4"/>
      <sheetName val="TK 1122 - c¶ n¨m"/>
      <sheetName val="TK 1122 - 3 quý"/>
      <sheetName val="so du vp"/>
      <sheetName val="Dieuchinh"/>
      <sheetName val="tong hop so du"/>
      <sheetName val="CDKT"/>
      <sheetName val="KQKD"/>
      <sheetName val=" LCTT "/>
      <sheetName val="thuyet minh"/>
      <sheetName val="tscd"/>
      <sheetName val="nguon von"/>
      <sheetName val="doi ung tien"/>
      <sheetName val="00000000"/>
    </sheetNames>
    <sheetDataSet>
      <sheetData sheetId="20">
        <row r="6">
          <cell r="C6">
            <v>0</v>
          </cell>
          <cell r="D6">
            <v>0</v>
          </cell>
          <cell r="E6" t="str">
            <v>01.04</v>
          </cell>
          <cell r="F6" t="str">
            <v>02.03</v>
          </cell>
        </row>
        <row r="7">
          <cell r="C7">
            <v>0</v>
          </cell>
          <cell r="D7">
            <v>0</v>
          </cell>
          <cell r="E7" t="str">
            <v>24.02</v>
          </cell>
          <cell r="F7" t="str">
            <v>23.03</v>
          </cell>
        </row>
        <row r="8">
          <cell r="C8">
            <v>0</v>
          </cell>
          <cell r="D8">
            <v>0</v>
          </cell>
          <cell r="E8" t="str">
            <v>24.01</v>
          </cell>
          <cell r="F8" t="str">
            <v>23.01</v>
          </cell>
        </row>
        <row r="9">
          <cell r="C9">
            <v>0</v>
          </cell>
          <cell r="D9">
            <v>0</v>
          </cell>
          <cell r="E9" t="str">
            <v>26.01</v>
          </cell>
        </row>
        <row r="10">
          <cell r="C10">
            <v>41470555618</v>
          </cell>
          <cell r="D10">
            <v>8022362</v>
          </cell>
          <cell r="E10" t="str">
            <v>01.02</v>
          </cell>
          <cell r="F10" t="str">
            <v>01.02</v>
          </cell>
        </row>
        <row r="11">
          <cell r="C11">
            <v>0</v>
          </cell>
          <cell r="D11">
            <v>0</v>
          </cell>
          <cell r="E11" t="str">
            <v>22.01</v>
          </cell>
        </row>
        <row r="12">
          <cell r="C12">
            <v>0</v>
          </cell>
          <cell r="D12">
            <v>316110752</v>
          </cell>
          <cell r="E12" t="str">
            <v>06.02</v>
          </cell>
          <cell r="F12" t="str">
            <v>02.01</v>
          </cell>
        </row>
        <row r="13">
          <cell r="C13">
            <v>0</v>
          </cell>
          <cell r="D13">
            <v>0</v>
          </cell>
          <cell r="E13" t="str">
            <v>02.02</v>
          </cell>
          <cell r="F13" t="str">
            <v>02.02</v>
          </cell>
        </row>
        <row r="14">
          <cell r="C14">
            <v>0</v>
          </cell>
          <cell r="D14">
            <v>0</v>
          </cell>
          <cell r="E14" t="str">
            <v>21.01</v>
          </cell>
          <cell r="F14" t="str">
            <v>21.01</v>
          </cell>
        </row>
        <row r="15">
          <cell r="C15">
            <v>0</v>
          </cell>
          <cell r="D15">
            <v>0</v>
          </cell>
          <cell r="F15" t="str">
            <v>21.02</v>
          </cell>
        </row>
        <row r="16">
          <cell r="C16">
            <v>0</v>
          </cell>
          <cell r="D16">
            <v>0</v>
          </cell>
          <cell r="F16" t="str">
            <v>22.02</v>
          </cell>
        </row>
        <row r="17">
          <cell r="C17">
            <v>7840272320</v>
          </cell>
          <cell r="D17">
            <v>36913785</v>
          </cell>
          <cell r="E17" t="str">
            <v>07.01</v>
          </cell>
          <cell r="F17" t="str">
            <v>07.01</v>
          </cell>
        </row>
        <row r="18">
          <cell r="C18">
            <v>0</v>
          </cell>
          <cell r="D18">
            <v>0</v>
          </cell>
          <cell r="E18" t="str">
            <v>06.11</v>
          </cell>
          <cell r="F18" t="str">
            <v>06.11</v>
          </cell>
        </row>
        <row r="19">
          <cell r="C19">
            <v>0</v>
          </cell>
          <cell r="D19">
            <v>0</v>
          </cell>
          <cell r="E19" t="str">
            <v>06.11</v>
          </cell>
          <cell r="F19" t="str">
            <v>06.11</v>
          </cell>
        </row>
        <row r="20">
          <cell r="C20">
            <v>0</v>
          </cell>
          <cell r="D20">
            <v>0</v>
          </cell>
          <cell r="E20" t="str">
            <v>06.11</v>
          </cell>
          <cell r="F20" t="str">
            <v>06.11</v>
          </cell>
        </row>
        <row r="21">
          <cell r="C21">
            <v>0</v>
          </cell>
          <cell r="D21">
            <v>0</v>
          </cell>
          <cell r="E21" t="str">
            <v>06.11</v>
          </cell>
          <cell r="F21" t="str">
            <v>06.11</v>
          </cell>
        </row>
        <row r="22">
          <cell r="C22">
            <v>0</v>
          </cell>
          <cell r="D22">
            <v>0</v>
          </cell>
          <cell r="E22" t="str">
            <v>06.11</v>
          </cell>
          <cell r="F22" t="str">
            <v>06.11</v>
          </cell>
        </row>
        <row r="23">
          <cell r="C23">
            <v>0</v>
          </cell>
          <cell r="D23">
            <v>0</v>
          </cell>
          <cell r="E23" t="str">
            <v>06.11</v>
          </cell>
          <cell r="F23" t="str">
            <v>06.11</v>
          </cell>
        </row>
        <row r="24">
          <cell r="C24">
            <v>0</v>
          </cell>
          <cell r="D24">
            <v>0</v>
          </cell>
          <cell r="F24" t="str">
            <v>41.02</v>
          </cell>
        </row>
        <row r="25">
          <cell r="C25">
            <v>0</v>
          </cell>
          <cell r="D25">
            <v>0</v>
          </cell>
          <cell r="F25" t="str">
            <v>42.02</v>
          </cell>
        </row>
        <row r="26">
          <cell r="C26">
            <v>0</v>
          </cell>
          <cell r="D26">
            <v>0</v>
          </cell>
          <cell r="E26" t="str">
            <v>06.11</v>
          </cell>
          <cell r="F26" t="str">
            <v>06.11</v>
          </cell>
        </row>
        <row r="27">
          <cell r="C27">
            <v>0</v>
          </cell>
          <cell r="D27">
            <v>0</v>
          </cell>
          <cell r="E27" t="str">
            <v>06.11</v>
          </cell>
          <cell r="F27" t="str">
            <v>06.11</v>
          </cell>
        </row>
        <row r="28">
          <cell r="C28">
            <v>0</v>
          </cell>
          <cell r="D28">
            <v>0</v>
          </cell>
          <cell r="E28" t="str">
            <v>01.06</v>
          </cell>
          <cell r="F28" t="str">
            <v>01.06</v>
          </cell>
        </row>
        <row r="29">
          <cell r="C29">
            <v>1292549165</v>
          </cell>
          <cell r="D29">
            <v>144028214</v>
          </cell>
          <cell r="E29" t="str">
            <v>01.06</v>
          </cell>
          <cell r="F29" t="str">
            <v>01.06</v>
          </cell>
        </row>
        <row r="30">
          <cell r="C30">
            <v>0</v>
          </cell>
          <cell r="D30">
            <v>0</v>
          </cell>
          <cell r="E30" t="str">
            <v>01.02</v>
          </cell>
          <cell r="F30" t="str">
            <v>01.02</v>
          </cell>
        </row>
        <row r="31">
          <cell r="C31">
            <v>0</v>
          </cell>
          <cell r="D31">
            <v>0</v>
          </cell>
          <cell r="E31" t="str">
            <v>07.01</v>
          </cell>
          <cell r="F31" t="str">
            <v>07.01</v>
          </cell>
        </row>
        <row r="32">
          <cell r="C32">
            <v>202840773</v>
          </cell>
          <cell r="D32">
            <v>2479381331</v>
          </cell>
          <cell r="E32" t="str">
            <v>06.05</v>
          </cell>
          <cell r="F32" t="str">
            <v>07.06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  <cell r="E34" t="str">
            <v>06.03</v>
          </cell>
          <cell r="F34" t="str">
            <v>07.04</v>
          </cell>
        </row>
        <row r="35">
          <cell r="C35">
            <v>0</v>
          </cell>
          <cell r="D35">
            <v>0</v>
          </cell>
          <cell r="E35" t="str">
            <v>02.01</v>
          </cell>
          <cell r="F35" t="str">
            <v>02.01</v>
          </cell>
        </row>
        <row r="36">
          <cell r="C36">
            <v>0</v>
          </cell>
          <cell r="D36">
            <v>0</v>
          </cell>
          <cell r="E36" t="str">
            <v>02.01</v>
          </cell>
          <cell r="F36" t="str">
            <v>02.01</v>
          </cell>
        </row>
        <row r="37">
          <cell r="C37">
            <v>0</v>
          </cell>
          <cell r="D37">
            <v>27261065</v>
          </cell>
          <cell r="E37" t="str">
            <v>02.01</v>
          </cell>
          <cell r="F37" t="str">
            <v>02.01</v>
          </cell>
        </row>
        <row r="38">
          <cell r="C38">
            <v>0</v>
          </cell>
          <cell r="D38">
            <v>0</v>
          </cell>
          <cell r="E38" t="str">
            <v>02.01</v>
          </cell>
          <cell r="F38" t="str">
            <v>02.01</v>
          </cell>
        </row>
        <row r="39">
          <cell r="C39">
            <v>0</v>
          </cell>
          <cell r="D39">
            <v>0</v>
          </cell>
          <cell r="E39" t="str">
            <v>02.01</v>
          </cell>
          <cell r="F39" t="str">
            <v>02.01</v>
          </cell>
        </row>
        <row r="40">
          <cell r="C40">
            <v>0</v>
          </cell>
          <cell r="D40">
            <v>0</v>
          </cell>
          <cell r="E40" t="str">
            <v>02.01</v>
          </cell>
          <cell r="F40" t="str">
            <v>02.01</v>
          </cell>
        </row>
        <row r="41">
          <cell r="C41">
            <v>0</v>
          </cell>
          <cell r="D41">
            <v>10000000000</v>
          </cell>
          <cell r="F41" t="str">
            <v>25.01</v>
          </cell>
        </row>
        <row r="42">
          <cell r="C42">
            <v>0</v>
          </cell>
          <cell r="D42">
            <v>0</v>
          </cell>
          <cell r="E42" t="str">
            <v>24.02</v>
          </cell>
          <cell r="F42" t="str">
            <v>23.03</v>
          </cell>
        </row>
        <row r="43">
          <cell r="C43">
            <v>0</v>
          </cell>
          <cell r="D43">
            <v>0</v>
          </cell>
          <cell r="E43" t="str">
            <v>26.01</v>
          </cell>
          <cell r="F43" t="str">
            <v>25.02</v>
          </cell>
        </row>
        <row r="44">
          <cell r="C44">
            <v>0</v>
          </cell>
          <cell r="D44">
            <v>0</v>
          </cell>
          <cell r="E44" t="str">
            <v>26.01</v>
          </cell>
          <cell r="F44" t="str">
            <v>21.03</v>
          </cell>
        </row>
        <row r="45">
          <cell r="C45">
            <v>0</v>
          </cell>
          <cell r="D45">
            <v>0</v>
          </cell>
          <cell r="E45" t="str">
            <v>24.01</v>
          </cell>
          <cell r="F45" t="str">
            <v>23.01</v>
          </cell>
        </row>
        <row r="46">
          <cell r="C46">
            <v>0</v>
          </cell>
          <cell r="D46">
            <v>7587866410</v>
          </cell>
          <cell r="F46" t="str">
            <v>21.01</v>
          </cell>
        </row>
        <row r="47">
          <cell r="C47">
            <v>0</v>
          </cell>
          <cell r="D47">
            <v>0</v>
          </cell>
          <cell r="F47" t="str">
            <v>21.02</v>
          </cell>
        </row>
        <row r="48">
          <cell r="C48">
            <v>0</v>
          </cell>
          <cell r="D48">
            <v>0</v>
          </cell>
          <cell r="E48" t="str">
            <v>02.02</v>
          </cell>
          <cell r="F48" t="str">
            <v>02.02</v>
          </cell>
        </row>
        <row r="49">
          <cell r="C49">
            <v>0</v>
          </cell>
          <cell r="D49">
            <v>0</v>
          </cell>
          <cell r="E49" t="str">
            <v>06.03</v>
          </cell>
          <cell r="F49" t="str">
            <v>07.04</v>
          </cell>
        </row>
        <row r="50">
          <cell r="C50">
            <v>0</v>
          </cell>
          <cell r="D50">
            <v>0</v>
          </cell>
          <cell r="E50" t="str">
            <v>33.03</v>
          </cell>
          <cell r="F50" t="str">
            <v>34.01</v>
          </cell>
        </row>
        <row r="51">
          <cell r="C51">
            <v>0</v>
          </cell>
          <cell r="D51">
            <v>0</v>
          </cell>
          <cell r="F51" t="str">
            <v>34.02</v>
          </cell>
        </row>
        <row r="52">
          <cell r="C52">
            <v>811618909</v>
          </cell>
          <cell r="D52">
            <v>8002207556</v>
          </cell>
          <cell r="E52" t="str">
            <v>02.02</v>
          </cell>
          <cell r="F52" t="str">
            <v>02.02</v>
          </cell>
        </row>
        <row r="53">
          <cell r="C53">
            <v>0</v>
          </cell>
          <cell r="D53">
            <v>0</v>
          </cell>
          <cell r="F53" t="str">
            <v>21.01</v>
          </cell>
        </row>
        <row r="54">
          <cell r="C54">
            <v>0</v>
          </cell>
          <cell r="D54">
            <v>0</v>
          </cell>
          <cell r="F54" t="str">
            <v>21.02</v>
          </cell>
        </row>
        <row r="55">
          <cell r="C55">
            <v>0</v>
          </cell>
          <cell r="D55">
            <v>3912104622</v>
          </cell>
          <cell r="E55" t="str">
            <v>01.01</v>
          </cell>
          <cell r="F55" t="str">
            <v>07.02</v>
          </cell>
        </row>
        <row r="56">
          <cell r="C56">
            <v>0</v>
          </cell>
          <cell r="D56">
            <v>0</v>
          </cell>
          <cell r="E56" t="str">
            <v>01.03</v>
          </cell>
          <cell r="F56" t="str">
            <v>07.02</v>
          </cell>
        </row>
        <row r="57">
          <cell r="C57">
            <v>0</v>
          </cell>
          <cell r="D57">
            <v>0</v>
          </cell>
          <cell r="E57" t="str">
            <v>01.06</v>
          </cell>
          <cell r="F57" t="str">
            <v>07.02</v>
          </cell>
        </row>
        <row r="58">
          <cell r="C58">
            <v>0</v>
          </cell>
          <cell r="D58">
            <v>0</v>
          </cell>
          <cell r="E58" t="str">
            <v>05.01</v>
          </cell>
        </row>
        <row r="59">
          <cell r="C59">
            <v>0</v>
          </cell>
          <cell r="D59">
            <v>0</v>
          </cell>
          <cell r="E59" t="str">
            <v>05.02</v>
          </cell>
        </row>
        <row r="60">
          <cell r="C60">
            <v>0</v>
          </cell>
          <cell r="D60">
            <v>0</v>
          </cell>
          <cell r="F60" t="str">
            <v>07.02</v>
          </cell>
        </row>
        <row r="61">
          <cell r="C61">
            <v>0</v>
          </cell>
          <cell r="D61">
            <v>0</v>
          </cell>
          <cell r="F61" t="str">
            <v>07.02</v>
          </cell>
        </row>
        <row r="62">
          <cell r="C62">
            <v>26318925</v>
          </cell>
          <cell r="D62">
            <v>0</v>
          </cell>
          <cell r="E62" t="str">
            <v>07.02</v>
          </cell>
          <cell r="F62" t="str">
            <v>07.02</v>
          </cell>
        </row>
        <row r="63">
          <cell r="C63">
            <v>4640857</v>
          </cell>
          <cell r="D63">
            <v>5559135142</v>
          </cell>
          <cell r="E63" t="str">
            <v>03.01</v>
          </cell>
          <cell r="F63" t="str">
            <v>03.01</v>
          </cell>
        </row>
        <row r="64">
          <cell r="C64">
            <v>0</v>
          </cell>
          <cell r="D64">
            <v>2134916754</v>
          </cell>
          <cell r="E64" t="str">
            <v>03.01</v>
          </cell>
          <cell r="F64" t="str">
            <v>03.01</v>
          </cell>
        </row>
        <row r="65">
          <cell r="C65">
            <v>0</v>
          </cell>
          <cell r="D65">
            <v>0</v>
          </cell>
          <cell r="E65" t="str">
            <v>04.02</v>
          </cell>
          <cell r="F65" t="str">
            <v>04.02</v>
          </cell>
        </row>
        <row r="66">
          <cell r="C66">
            <v>0</v>
          </cell>
          <cell r="D66">
            <v>907163300</v>
          </cell>
          <cell r="E66" t="str">
            <v>04.03</v>
          </cell>
          <cell r="F66" t="str">
            <v>04.03</v>
          </cell>
        </row>
        <row r="67">
          <cell r="C67">
            <v>619284130</v>
          </cell>
          <cell r="D67">
            <v>9335814968</v>
          </cell>
          <cell r="E67" t="str">
            <v>06.11</v>
          </cell>
          <cell r="F67" t="str">
            <v>07.11</v>
          </cell>
        </row>
        <row r="68">
          <cell r="C68">
            <v>0</v>
          </cell>
          <cell r="D68">
            <v>0</v>
          </cell>
          <cell r="E68" t="str">
            <v>07.11</v>
          </cell>
          <cell r="F68" t="str">
            <v>07.11</v>
          </cell>
        </row>
        <row r="69">
          <cell r="C69">
            <v>0</v>
          </cell>
          <cell r="D69">
            <v>0</v>
          </cell>
          <cell r="E69" t="str">
            <v>08.02</v>
          </cell>
          <cell r="F69" t="str">
            <v>08.02</v>
          </cell>
        </row>
        <row r="70">
          <cell r="C70">
            <v>0</v>
          </cell>
          <cell r="D70">
            <v>0</v>
          </cell>
          <cell r="E70" t="str">
            <v>07.11</v>
          </cell>
          <cell r="F70" t="str">
            <v>07.11</v>
          </cell>
        </row>
        <row r="71">
          <cell r="C71">
            <v>0</v>
          </cell>
          <cell r="D71">
            <v>0</v>
          </cell>
          <cell r="E71" t="str">
            <v>07.11</v>
          </cell>
          <cell r="F71" t="str">
            <v>07.11</v>
          </cell>
        </row>
        <row r="72">
          <cell r="C72">
            <v>0</v>
          </cell>
          <cell r="D72">
            <v>0</v>
          </cell>
          <cell r="E72" t="str">
            <v>06.11</v>
          </cell>
          <cell r="F72" t="str">
            <v>07.11</v>
          </cell>
        </row>
        <row r="73">
          <cell r="C73">
            <v>0</v>
          </cell>
          <cell r="D73">
            <v>0</v>
          </cell>
          <cell r="E73" t="str">
            <v>41.01</v>
          </cell>
        </row>
        <row r="74">
          <cell r="C74">
            <v>0</v>
          </cell>
          <cell r="D74">
            <v>0</v>
          </cell>
          <cell r="E74" t="str">
            <v>42.01</v>
          </cell>
        </row>
        <row r="75">
          <cell r="C75">
            <v>0</v>
          </cell>
          <cell r="D75">
            <v>0</v>
          </cell>
          <cell r="E75" t="str">
            <v>07.11</v>
          </cell>
          <cell r="F75" t="str">
            <v>07.11</v>
          </cell>
        </row>
        <row r="76">
          <cell r="C76">
            <v>0</v>
          </cell>
          <cell r="D76">
            <v>0</v>
          </cell>
          <cell r="E76" t="str">
            <v>01.01</v>
          </cell>
          <cell r="F76" t="str">
            <v>01.01</v>
          </cell>
        </row>
        <row r="77">
          <cell r="C77">
            <v>0</v>
          </cell>
          <cell r="D77">
            <v>0</v>
          </cell>
          <cell r="E77" t="str">
            <v>01.05</v>
          </cell>
          <cell r="F77" t="str">
            <v>01.05</v>
          </cell>
        </row>
        <row r="78">
          <cell r="C78">
            <v>0</v>
          </cell>
          <cell r="D78">
            <v>0</v>
          </cell>
          <cell r="E78" t="str">
            <v>01.01</v>
          </cell>
          <cell r="F78" t="str">
            <v>01.01</v>
          </cell>
        </row>
        <row r="79">
          <cell r="C79">
            <v>0</v>
          </cell>
          <cell r="D79">
            <v>0</v>
          </cell>
          <cell r="E79" t="str">
            <v>08.01</v>
          </cell>
          <cell r="F79" t="str">
            <v>08.01</v>
          </cell>
        </row>
        <row r="80">
          <cell r="C80">
            <v>313152512</v>
          </cell>
          <cell r="D80">
            <v>16162465191</v>
          </cell>
          <cell r="E80" t="str">
            <v>02.02</v>
          </cell>
          <cell r="F80" t="str">
            <v>02.02</v>
          </cell>
        </row>
        <row r="81">
          <cell r="C81">
            <v>0</v>
          </cell>
          <cell r="D81">
            <v>0</v>
          </cell>
          <cell r="E81" t="str">
            <v>02.02</v>
          </cell>
          <cell r="F81" t="str">
            <v>02.02</v>
          </cell>
        </row>
        <row r="82">
          <cell r="C82">
            <v>0</v>
          </cell>
          <cell r="D82">
            <v>0</v>
          </cell>
          <cell r="E82" t="str">
            <v>02.02</v>
          </cell>
          <cell r="F82" t="str">
            <v>02.02</v>
          </cell>
        </row>
        <row r="83">
          <cell r="C83">
            <v>0</v>
          </cell>
          <cell r="D83">
            <v>0</v>
          </cell>
          <cell r="E83" t="str">
            <v>01.06</v>
          </cell>
          <cell r="F83" t="str">
            <v>01.06</v>
          </cell>
        </row>
        <row r="84">
          <cell r="C84">
            <v>0</v>
          </cell>
          <cell r="D84">
            <v>0</v>
          </cell>
          <cell r="E84" t="str">
            <v>01.03</v>
          </cell>
          <cell r="F84" t="str">
            <v>01.03</v>
          </cell>
        </row>
        <row r="85">
          <cell r="C85">
            <v>0</v>
          </cell>
          <cell r="D85">
            <v>0</v>
          </cell>
          <cell r="E85" t="str">
            <v>06.01</v>
          </cell>
          <cell r="F85" t="str">
            <v>06.01</v>
          </cell>
        </row>
        <row r="86">
          <cell r="C86">
            <v>0</v>
          </cell>
          <cell r="D86">
            <v>0</v>
          </cell>
          <cell r="E86" t="str">
            <v>33.01</v>
          </cell>
          <cell r="F86" t="str">
            <v>34.02</v>
          </cell>
        </row>
        <row r="87">
          <cell r="C87">
            <v>0</v>
          </cell>
          <cell r="D87">
            <v>0</v>
          </cell>
          <cell r="E87" t="str">
            <v>33.02</v>
          </cell>
          <cell r="F87" t="str">
            <v>34.02</v>
          </cell>
        </row>
        <row r="88">
          <cell r="C88">
            <v>0</v>
          </cell>
          <cell r="D88">
            <v>0</v>
          </cell>
          <cell r="F88" t="str">
            <v>35.01</v>
          </cell>
        </row>
        <row r="89">
          <cell r="C89">
            <v>0</v>
          </cell>
          <cell r="D89">
            <v>0</v>
          </cell>
          <cell r="E89" t="str">
            <v>06.03</v>
          </cell>
          <cell r="F89" t="str">
            <v>07.04</v>
          </cell>
        </row>
        <row r="90">
          <cell r="C90">
            <v>0</v>
          </cell>
          <cell r="D90">
            <v>0</v>
          </cell>
          <cell r="E90" t="str">
            <v>31.01</v>
          </cell>
          <cell r="F90" t="str">
            <v>31.01</v>
          </cell>
        </row>
        <row r="91">
          <cell r="C91">
            <v>0</v>
          </cell>
          <cell r="D91">
            <v>0</v>
          </cell>
          <cell r="E91" t="str">
            <v>61</v>
          </cell>
          <cell r="F91" t="str">
            <v>61</v>
          </cell>
        </row>
        <row r="92">
          <cell r="C92">
            <v>0</v>
          </cell>
          <cell r="D92">
            <v>0</v>
          </cell>
          <cell r="E92" t="str">
            <v>07.01</v>
          </cell>
          <cell r="F92" t="str">
            <v>07.01</v>
          </cell>
        </row>
        <row r="93">
          <cell r="C93">
            <v>0</v>
          </cell>
          <cell r="D93">
            <v>270200000</v>
          </cell>
          <cell r="E93" t="str">
            <v>06.04</v>
          </cell>
          <cell r="F93" t="str">
            <v>07.05</v>
          </cell>
        </row>
        <row r="94">
          <cell r="C94">
            <v>264000</v>
          </cell>
          <cell r="D94">
            <v>62509901</v>
          </cell>
          <cell r="E94" t="str">
            <v>06.04</v>
          </cell>
          <cell r="F94" t="str">
            <v>07.05</v>
          </cell>
        </row>
        <row r="95">
          <cell r="C95">
            <v>0</v>
          </cell>
          <cell r="D95">
            <v>0</v>
          </cell>
          <cell r="E95" t="str">
            <v>31.01</v>
          </cell>
          <cell r="F95" t="str">
            <v>31.01</v>
          </cell>
        </row>
        <row r="96">
          <cell r="C96">
            <v>0</v>
          </cell>
          <cell r="D96">
            <v>0</v>
          </cell>
          <cell r="E96" t="str">
            <v>06.11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  <cell r="E98" t="str">
            <v>01.01</v>
          </cell>
          <cell r="F98" t="str">
            <v>01.01</v>
          </cell>
        </row>
        <row r="99">
          <cell r="C99">
            <v>0</v>
          </cell>
          <cell r="D99">
            <v>0</v>
          </cell>
          <cell r="E99" t="str">
            <v>01.01</v>
          </cell>
          <cell r="F99" t="str">
            <v>01.01</v>
          </cell>
        </row>
        <row r="100">
          <cell r="C100">
            <v>0</v>
          </cell>
          <cell r="D100">
            <v>0</v>
          </cell>
          <cell r="E100" t="str">
            <v>01.01</v>
          </cell>
          <cell r="F100" t="str">
            <v>01.01</v>
          </cell>
        </row>
        <row r="101">
          <cell r="C101">
            <v>0</v>
          </cell>
          <cell r="D101">
            <v>0</v>
          </cell>
          <cell r="E101" t="str">
            <v>01.01</v>
          </cell>
          <cell r="F101" t="str">
            <v>01.01</v>
          </cell>
        </row>
        <row r="102">
          <cell r="C102">
            <v>6598444675</v>
          </cell>
          <cell r="D102">
            <v>0</v>
          </cell>
          <cell r="E102" t="str">
            <v>27.02</v>
          </cell>
          <cell r="F102" t="str">
            <v>27.02</v>
          </cell>
        </row>
        <row r="103">
          <cell r="C103">
            <v>0</v>
          </cell>
          <cell r="D103">
            <v>0</v>
          </cell>
          <cell r="E103" t="str">
            <v>01.04</v>
          </cell>
          <cell r="F103" t="str">
            <v>01.04</v>
          </cell>
        </row>
        <row r="104">
          <cell r="C104">
            <v>0</v>
          </cell>
          <cell r="D104">
            <v>0</v>
          </cell>
          <cell r="E104" t="str">
            <v>22.01</v>
          </cell>
        </row>
        <row r="105">
          <cell r="C105">
            <v>0</v>
          </cell>
          <cell r="D105">
            <v>0</v>
          </cell>
          <cell r="E105" t="str">
            <v>27.01</v>
          </cell>
        </row>
        <row r="106">
          <cell r="C106">
            <v>0</v>
          </cell>
          <cell r="D106">
            <v>0</v>
          </cell>
          <cell r="E106" t="str">
            <v>27.03</v>
          </cell>
        </row>
        <row r="107">
          <cell r="C107">
            <v>0</v>
          </cell>
          <cell r="D107">
            <v>0</v>
          </cell>
          <cell r="E107" t="str">
            <v>27.04</v>
          </cell>
        </row>
        <row r="108">
          <cell r="C108">
            <v>0</v>
          </cell>
          <cell r="D108">
            <v>0</v>
          </cell>
          <cell r="E108" t="str">
            <v>01.05</v>
          </cell>
          <cell r="F108" t="str">
            <v>01.05</v>
          </cell>
        </row>
        <row r="109">
          <cell r="C109">
            <v>0</v>
          </cell>
          <cell r="D109">
            <v>0</v>
          </cell>
          <cell r="E109" t="str">
            <v>01.05</v>
          </cell>
          <cell r="F109" t="str">
            <v>01.05</v>
          </cell>
        </row>
        <row r="110">
          <cell r="C110">
            <v>0</v>
          </cell>
          <cell r="D110">
            <v>0</v>
          </cell>
          <cell r="E110" t="str">
            <v>01.05</v>
          </cell>
          <cell r="F110" t="str">
            <v>01.05</v>
          </cell>
        </row>
        <row r="111">
          <cell r="C111">
            <v>0</v>
          </cell>
          <cell r="D111">
            <v>0</v>
          </cell>
          <cell r="E111" t="str">
            <v>04.01</v>
          </cell>
          <cell r="F111" t="str">
            <v>04.01</v>
          </cell>
        </row>
        <row r="112">
          <cell r="C112">
            <v>0</v>
          </cell>
          <cell r="D112">
            <v>0</v>
          </cell>
          <cell r="E112" t="str">
            <v>01.04</v>
          </cell>
          <cell r="F112" t="str">
            <v>01.04</v>
          </cell>
        </row>
        <row r="113">
          <cell r="C113">
            <v>0</v>
          </cell>
          <cell r="D113">
            <v>0</v>
          </cell>
          <cell r="F113" t="str">
            <v>22.02</v>
          </cell>
        </row>
        <row r="114">
          <cell r="C114">
            <v>263750</v>
          </cell>
          <cell r="D114">
            <v>5783697554</v>
          </cell>
          <cell r="E114" t="str">
            <v>02.01</v>
          </cell>
          <cell r="F114" t="str">
            <v>02.01</v>
          </cell>
        </row>
        <row r="115">
          <cell r="C115">
            <v>0</v>
          </cell>
          <cell r="D115">
            <v>0</v>
          </cell>
          <cell r="E115" t="str">
            <v>02.01</v>
          </cell>
          <cell r="F115" t="str">
            <v>02.01</v>
          </cell>
        </row>
        <row r="116">
          <cell r="C116">
            <v>0</v>
          </cell>
          <cell r="D116">
            <v>829651098</v>
          </cell>
          <cell r="E116" t="str">
            <v>02.01</v>
          </cell>
          <cell r="F116" t="str">
            <v>02.01</v>
          </cell>
        </row>
        <row r="117">
          <cell r="C117">
            <v>0</v>
          </cell>
          <cell r="D117">
            <v>0</v>
          </cell>
          <cell r="E117" t="str">
            <v>06.01</v>
          </cell>
        </row>
        <row r="118">
          <cell r="C118">
            <v>0</v>
          </cell>
          <cell r="D118">
            <v>0</v>
          </cell>
          <cell r="E118" t="str">
            <v>22.01</v>
          </cell>
        </row>
        <row r="119">
          <cell r="C119">
            <v>0</v>
          </cell>
          <cell r="D119">
            <v>0</v>
          </cell>
          <cell r="E119" t="str">
            <v>07.01</v>
          </cell>
        </row>
        <row r="120">
          <cell r="C120">
            <v>0</v>
          </cell>
          <cell r="D120">
            <v>0</v>
          </cell>
          <cell r="F120" t="str">
            <v>22.02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9"/>
  <sheetViews>
    <sheetView tabSelected="1" workbookViewId="0" topLeftCell="A1">
      <pane ySplit="7" topLeftCell="BM8" activePane="bottomLeft" state="frozen"/>
      <selection pane="topLeft" activeCell="A1" sqref="A1"/>
      <selection pane="bottomLeft" activeCell="A4" sqref="A4:E4"/>
    </sheetView>
  </sheetViews>
  <sheetFormatPr defaultColWidth="8.796875" defaultRowHeight="15"/>
  <cols>
    <col min="1" max="1" width="44.19921875" style="0" customWidth="1"/>
    <col min="2" max="2" width="6.69921875" style="0" customWidth="1"/>
    <col min="3" max="3" width="4.69921875" style="1" customWidth="1"/>
    <col min="4" max="4" width="16" style="0" bestFit="1" customWidth="1"/>
    <col min="5" max="5" width="15.5" style="0" customWidth="1"/>
    <col min="6" max="6" width="13.8984375" style="4" hidden="1" customWidth="1"/>
    <col min="7" max="7" width="13.5" style="4" hidden="1" customWidth="1"/>
    <col min="8" max="8" width="14.3984375" style="4" hidden="1" customWidth="1"/>
    <col min="9" max="9" width="16.19921875" style="4" hidden="1" customWidth="1"/>
    <col min="10" max="15" width="0" style="4" hidden="1" customWidth="1"/>
  </cols>
  <sheetData>
    <row r="1" spans="1:5" ht="30" customHeight="1">
      <c r="A1" s="354" t="s">
        <v>675</v>
      </c>
      <c r="B1" s="299"/>
      <c r="C1" s="299"/>
      <c r="D1" s="372" t="s">
        <v>674</v>
      </c>
      <c r="E1" s="384"/>
    </row>
    <row r="2" spans="1:6" ht="30.75" customHeight="1">
      <c r="A2" s="352" t="s">
        <v>673</v>
      </c>
      <c r="B2" s="68"/>
      <c r="C2" s="79"/>
      <c r="D2" s="299" t="s">
        <v>653</v>
      </c>
      <c r="E2" s="299"/>
      <c r="F2" s="299"/>
    </row>
    <row r="3" spans="1:5" ht="22.5">
      <c r="A3" s="376"/>
      <c r="B3" s="376"/>
      <c r="C3" s="376"/>
      <c r="D3" s="376"/>
      <c r="E3" s="376"/>
    </row>
    <row r="4" spans="1:5" ht="22.5">
      <c r="A4" s="376" t="s">
        <v>676</v>
      </c>
      <c r="B4" s="376"/>
      <c r="C4" s="376"/>
      <c r="D4" s="376"/>
      <c r="E4" s="376"/>
    </row>
    <row r="5" spans="1:5" ht="15.75">
      <c r="A5" s="68"/>
      <c r="B5" s="68"/>
      <c r="C5" s="375"/>
      <c r="D5" s="375"/>
      <c r="E5" s="375"/>
    </row>
    <row r="6" spans="1:5" ht="15.75">
      <c r="A6" s="115" t="s">
        <v>276</v>
      </c>
      <c r="B6" s="116" t="s">
        <v>277</v>
      </c>
      <c r="C6" s="116" t="s">
        <v>201</v>
      </c>
      <c r="D6" s="117" t="s">
        <v>672</v>
      </c>
      <c r="E6" s="118">
        <v>40179</v>
      </c>
    </row>
    <row r="7" spans="1:5" ht="15.75">
      <c r="A7" s="119">
        <v>1</v>
      </c>
      <c r="B7" s="119">
        <v>2</v>
      </c>
      <c r="C7" s="119">
        <v>3</v>
      </c>
      <c r="D7" s="119">
        <v>4</v>
      </c>
      <c r="E7" s="119">
        <v>5</v>
      </c>
    </row>
    <row r="8" spans="1:5" ht="15.75">
      <c r="A8" s="174" t="s">
        <v>278</v>
      </c>
      <c r="B8" s="120">
        <v>100</v>
      </c>
      <c r="C8" s="121"/>
      <c r="D8" s="122">
        <f>D9+D12+D15+D22+D25</f>
        <v>97634745298</v>
      </c>
      <c r="E8" s="122">
        <f>E9+E12+E15+E22+E25</f>
        <v>117829347155</v>
      </c>
    </row>
    <row r="9" spans="1:5" ht="15.75">
      <c r="A9" s="123" t="s">
        <v>279</v>
      </c>
      <c r="B9" s="124">
        <v>110</v>
      </c>
      <c r="C9" s="125"/>
      <c r="D9" s="126">
        <f>SUM(D10+D11)</f>
        <v>50454799974</v>
      </c>
      <c r="E9" s="126">
        <f>SUM(E10+E11)</f>
        <v>78953314610</v>
      </c>
    </row>
    <row r="10" spans="1:5" ht="15.75">
      <c r="A10" s="127" t="s">
        <v>280</v>
      </c>
      <c r="B10" s="128">
        <v>111</v>
      </c>
      <c r="C10" s="129">
        <v>1</v>
      </c>
      <c r="D10" s="130">
        <f>1156987166+49297812808</f>
        <v>50454799974</v>
      </c>
      <c r="E10" s="130">
        <v>78953314610</v>
      </c>
    </row>
    <row r="11" spans="1:5" ht="15.75">
      <c r="A11" s="127" t="s">
        <v>281</v>
      </c>
      <c r="B11" s="128">
        <v>112</v>
      </c>
      <c r="C11" s="129"/>
      <c r="D11" s="130"/>
      <c r="E11" s="130"/>
    </row>
    <row r="12" spans="1:5" ht="15.75">
      <c r="A12" s="123" t="s">
        <v>282</v>
      </c>
      <c r="B12" s="124">
        <v>120</v>
      </c>
      <c r="C12" s="125"/>
      <c r="D12" s="126">
        <f>SUM(D13:D14)</f>
        <v>0</v>
      </c>
      <c r="E12" s="126">
        <f>SUM(E13:E14)</f>
        <v>0</v>
      </c>
    </row>
    <row r="13" spans="1:5" ht="15.75">
      <c r="A13" s="127" t="s">
        <v>283</v>
      </c>
      <c r="B13" s="128">
        <v>121</v>
      </c>
      <c r="C13" s="129">
        <v>2</v>
      </c>
      <c r="D13" s="130"/>
      <c r="E13" s="130"/>
    </row>
    <row r="14" spans="1:5" ht="15.75">
      <c r="A14" s="127" t="s">
        <v>284</v>
      </c>
      <c r="B14" s="128">
        <v>129</v>
      </c>
      <c r="C14" s="129"/>
      <c r="D14" s="130"/>
      <c r="E14" s="130"/>
    </row>
    <row r="15" spans="1:5" ht="15.75">
      <c r="A15" s="123" t="s">
        <v>285</v>
      </c>
      <c r="B15" s="124">
        <v>130</v>
      </c>
      <c r="C15" s="125"/>
      <c r="D15" s="126">
        <f>SUM(D16:D21)</f>
        <v>30834343111</v>
      </c>
      <c r="E15" s="126">
        <f>SUM(E16:E21)</f>
        <v>30887241236</v>
      </c>
    </row>
    <row r="16" spans="1:5" ht="15.75">
      <c r="A16" s="127" t="s">
        <v>286</v>
      </c>
      <c r="B16" s="128">
        <v>131</v>
      </c>
      <c r="C16" s="129">
        <v>3</v>
      </c>
      <c r="D16" s="131">
        <v>12196755024</v>
      </c>
      <c r="E16" s="130">
        <v>12625593915</v>
      </c>
    </row>
    <row r="17" spans="1:5" ht="15.75">
      <c r="A17" s="127" t="s">
        <v>287</v>
      </c>
      <c r="B17" s="128">
        <v>132</v>
      </c>
      <c r="C17" s="129">
        <v>3</v>
      </c>
      <c r="D17" s="131">
        <v>11151288671</v>
      </c>
      <c r="E17" s="130">
        <v>8007435810</v>
      </c>
    </row>
    <row r="18" spans="1:5" ht="15.75">
      <c r="A18" s="127" t="s">
        <v>288</v>
      </c>
      <c r="B18" s="128">
        <v>133</v>
      </c>
      <c r="C18" s="129"/>
      <c r="D18" s="131"/>
      <c r="E18" s="130"/>
    </row>
    <row r="19" spans="1:5" ht="15.75">
      <c r="A19" s="127" t="s">
        <v>289</v>
      </c>
      <c r="B19" s="128">
        <v>134</v>
      </c>
      <c r="C19" s="129"/>
      <c r="D19" s="131"/>
      <c r="E19" s="130"/>
    </row>
    <row r="20" spans="1:5" ht="15.75">
      <c r="A20" s="127" t="s">
        <v>290</v>
      </c>
      <c r="B20" s="128">
        <v>135</v>
      </c>
      <c r="C20" s="129">
        <v>3</v>
      </c>
      <c r="D20" s="131">
        <f>11239265219-3602619619+64103816</f>
        <v>7700749416</v>
      </c>
      <c r="E20" s="130">
        <v>10468661511</v>
      </c>
    </row>
    <row r="21" spans="1:5" ht="15.75">
      <c r="A21" s="127" t="s">
        <v>291</v>
      </c>
      <c r="B21" s="128">
        <v>139</v>
      </c>
      <c r="C21" s="129">
        <v>3</v>
      </c>
      <c r="D21" s="132">
        <v>-214450000</v>
      </c>
      <c r="E21" s="133">
        <v>-214450000</v>
      </c>
    </row>
    <row r="22" spans="1:5" ht="15.75">
      <c r="A22" s="123" t="s">
        <v>292</v>
      </c>
      <c r="B22" s="124">
        <v>140</v>
      </c>
      <c r="C22" s="125"/>
      <c r="D22" s="134">
        <f>SUM(D23:D24)</f>
        <v>0</v>
      </c>
      <c r="E22" s="134">
        <f>SUM(E23:E24)</f>
        <v>0</v>
      </c>
    </row>
    <row r="23" spans="1:5" ht="15.75">
      <c r="A23" s="127" t="s">
        <v>293</v>
      </c>
      <c r="B23" s="128">
        <v>141</v>
      </c>
      <c r="C23" s="129"/>
      <c r="D23" s="130"/>
      <c r="E23" s="130"/>
    </row>
    <row r="24" spans="1:5" ht="15.75">
      <c r="A24" s="127" t="s">
        <v>294</v>
      </c>
      <c r="B24" s="128">
        <v>149</v>
      </c>
      <c r="C24" s="129"/>
      <c r="D24" s="132"/>
      <c r="E24" s="132"/>
    </row>
    <row r="25" spans="1:5" ht="15.75">
      <c r="A25" s="135" t="s">
        <v>295</v>
      </c>
      <c r="B25" s="136">
        <v>150</v>
      </c>
      <c r="C25" s="137"/>
      <c r="D25" s="138">
        <f>SUM(D26:D29)</f>
        <v>16345602213</v>
      </c>
      <c r="E25" s="138">
        <f>SUM(E26:E29)</f>
        <v>7988791309</v>
      </c>
    </row>
    <row r="26" spans="1:5" ht="15.75">
      <c r="A26" s="127" t="s">
        <v>296</v>
      </c>
      <c r="B26" s="128">
        <v>151</v>
      </c>
      <c r="C26" s="129"/>
      <c r="D26" s="130">
        <v>8644529940</v>
      </c>
      <c r="E26" s="130">
        <v>1926854609</v>
      </c>
    </row>
    <row r="27" spans="1:5" ht="15.75">
      <c r="A27" s="127" t="s">
        <v>297</v>
      </c>
      <c r="B27" s="128">
        <v>152</v>
      </c>
      <c r="C27" s="129">
        <v>4</v>
      </c>
      <c r="D27" s="131">
        <f>249367708-1869505+8325008785-4660999193</f>
        <v>3911507795</v>
      </c>
      <c r="E27" s="130">
        <v>2541751527</v>
      </c>
    </row>
    <row r="28" spans="1:5" ht="15.75">
      <c r="A28" s="127" t="s">
        <v>298</v>
      </c>
      <c r="B28" s="128">
        <v>154</v>
      </c>
      <c r="C28" s="129">
        <v>4</v>
      </c>
      <c r="D28" s="130"/>
      <c r="E28" s="130"/>
    </row>
    <row r="29" spans="1:7" ht="15.75">
      <c r="A29" s="127" t="s">
        <v>299</v>
      </c>
      <c r="B29" s="128">
        <v>158</v>
      </c>
      <c r="C29" s="129">
        <v>3</v>
      </c>
      <c r="D29" s="130">
        <f>4807393179-1275893325+258064624</f>
        <v>3789564478</v>
      </c>
      <c r="E29" s="130">
        <v>3520185173</v>
      </c>
      <c r="G29" s="9"/>
    </row>
    <row r="30" spans="1:5" ht="15.75">
      <c r="A30" s="127"/>
      <c r="B30" s="128"/>
      <c r="C30" s="129"/>
      <c r="D30" s="130"/>
      <c r="E30" s="130"/>
    </row>
    <row r="31" spans="1:5" ht="15.75">
      <c r="A31" s="123" t="s">
        <v>300</v>
      </c>
      <c r="B31" s="124">
        <v>200</v>
      </c>
      <c r="C31" s="125"/>
      <c r="D31" s="126">
        <f>D32+D37+D48+D51+D56</f>
        <v>480885150486</v>
      </c>
      <c r="E31" s="126">
        <f>E32+E37+E48+E51+E56</f>
        <v>343824125323</v>
      </c>
    </row>
    <row r="32" spans="1:15" s="3" customFormat="1" ht="15.75">
      <c r="A32" s="123" t="s">
        <v>301</v>
      </c>
      <c r="B32" s="124">
        <v>210</v>
      </c>
      <c r="C32" s="125"/>
      <c r="D32" s="126">
        <f>SUM(D33:D36)</f>
        <v>0</v>
      </c>
      <c r="E32" s="126">
        <f>SUM(E33:E36)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5" ht="15.75">
      <c r="A33" s="127" t="s">
        <v>302</v>
      </c>
      <c r="B33" s="128">
        <v>211</v>
      </c>
      <c r="C33" s="129"/>
      <c r="D33" s="130"/>
      <c r="E33" s="130"/>
    </row>
    <row r="34" spans="1:5" ht="15.75">
      <c r="A34" s="127" t="s">
        <v>303</v>
      </c>
      <c r="B34" s="128">
        <v>212</v>
      </c>
      <c r="C34" s="129"/>
      <c r="D34" s="130"/>
      <c r="E34" s="130"/>
    </row>
    <row r="35" spans="1:5" ht="15.75">
      <c r="A35" s="127" t="s">
        <v>304</v>
      </c>
      <c r="B35" s="128">
        <v>213</v>
      </c>
      <c r="C35" s="129"/>
      <c r="D35" s="130"/>
      <c r="E35" s="130"/>
    </row>
    <row r="36" spans="1:5" ht="15.75">
      <c r="A36" s="127" t="s">
        <v>305</v>
      </c>
      <c r="B36" s="128">
        <v>219</v>
      </c>
      <c r="C36" s="129"/>
      <c r="D36" s="130"/>
      <c r="E36" s="130"/>
    </row>
    <row r="37" spans="1:5" ht="15.75">
      <c r="A37" s="123" t="s">
        <v>306</v>
      </c>
      <c r="B37" s="124">
        <v>220</v>
      </c>
      <c r="C37" s="125"/>
      <c r="D37" s="126">
        <f>D38+D41+D44+D47</f>
        <v>428840007177</v>
      </c>
      <c r="E37" s="126">
        <f>E38+E41+E44+E47</f>
        <v>310950559823</v>
      </c>
    </row>
    <row r="38" spans="1:5" ht="15.75">
      <c r="A38" s="127" t="s">
        <v>307</v>
      </c>
      <c r="B38" s="128">
        <v>221</v>
      </c>
      <c r="C38" s="129">
        <v>7</v>
      </c>
      <c r="D38" s="130">
        <f>D39+D40</f>
        <v>404311643617</v>
      </c>
      <c r="E38" s="130">
        <f>E39+E40</f>
        <v>281102102334</v>
      </c>
    </row>
    <row r="39" spans="1:5" ht="15.75">
      <c r="A39" s="127" t="s">
        <v>308</v>
      </c>
      <c r="B39" s="128">
        <v>222</v>
      </c>
      <c r="C39" s="129"/>
      <c r="D39" s="130">
        <v>551816551976</v>
      </c>
      <c r="E39" s="130">
        <v>397863677254</v>
      </c>
    </row>
    <row r="40" spans="1:5" ht="15.75">
      <c r="A40" s="127" t="s">
        <v>309</v>
      </c>
      <c r="B40" s="128">
        <v>223</v>
      </c>
      <c r="C40" s="139"/>
      <c r="D40" s="140">
        <v>-147504908359</v>
      </c>
      <c r="E40" s="140">
        <v>-116761574920</v>
      </c>
    </row>
    <row r="41" spans="1:5" ht="15.75">
      <c r="A41" s="127" t="s">
        <v>310</v>
      </c>
      <c r="B41" s="128">
        <v>224</v>
      </c>
      <c r="C41" s="129">
        <v>8</v>
      </c>
      <c r="D41" s="130"/>
      <c r="E41" s="130">
        <f>E42+E43</f>
        <v>0</v>
      </c>
    </row>
    <row r="42" spans="1:5" ht="15.75">
      <c r="A42" s="127" t="s">
        <v>308</v>
      </c>
      <c r="B42" s="128">
        <v>225</v>
      </c>
      <c r="C42" s="129"/>
      <c r="D42" s="130"/>
      <c r="E42" s="130"/>
    </row>
    <row r="43" spans="1:5" ht="15.75">
      <c r="A43" s="127" t="s">
        <v>309</v>
      </c>
      <c r="B43" s="128">
        <v>226</v>
      </c>
      <c r="C43" s="129"/>
      <c r="D43" s="130"/>
      <c r="E43" s="130"/>
    </row>
    <row r="44" spans="1:5" ht="15.75">
      <c r="A44" s="127" t="s">
        <v>311</v>
      </c>
      <c r="B44" s="128">
        <v>227</v>
      </c>
      <c r="C44" s="129">
        <v>9</v>
      </c>
      <c r="D44" s="130">
        <f>D45+D46</f>
        <v>20684697914</v>
      </c>
      <c r="E44" s="130">
        <f>E45+E46</f>
        <v>20684697914</v>
      </c>
    </row>
    <row r="45" spans="1:5" ht="15.75">
      <c r="A45" s="127" t="s">
        <v>308</v>
      </c>
      <c r="B45" s="128">
        <v>228</v>
      </c>
      <c r="C45" s="129"/>
      <c r="D45" s="130">
        <v>20684697914</v>
      </c>
      <c r="E45" s="130">
        <v>20684697914</v>
      </c>
    </row>
    <row r="46" spans="1:5" ht="15.75">
      <c r="A46" s="127" t="s">
        <v>309</v>
      </c>
      <c r="B46" s="128">
        <v>229</v>
      </c>
      <c r="C46" s="129"/>
      <c r="D46" s="132"/>
      <c r="E46" s="132"/>
    </row>
    <row r="47" spans="1:5" ht="15.75">
      <c r="A47" s="127" t="s">
        <v>312</v>
      </c>
      <c r="B47" s="128">
        <v>230</v>
      </c>
      <c r="C47" s="129">
        <v>6</v>
      </c>
      <c r="D47" s="131">
        <f>16402089759-13636564-12544787549</f>
        <v>3843665646</v>
      </c>
      <c r="E47" s="130">
        <v>9163759575</v>
      </c>
    </row>
    <row r="48" spans="1:5" ht="21" customHeight="1">
      <c r="A48" s="123" t="s">
        <v>313</v>
      </c>
      <c r="B48" s="124">
        <v>240</v>
      </c>
      <c r="C48" s="129">
        <v>11</v>
      </c>
      <c r="D48" s="126">
        <f>D49+D50</f>
        <v>0</v>
      </c>
      <c r="E48" s="126">
        <f>E49+E50</f>
        <v>0</v>
      </c>
    </row>
    <row r="49" spans="1:5" ht="15.75">
      <c r="A49" s="127" t="s">
        <v>308</v>
      </c>
      <c r="B49" s="128">
        <v>241</v>
      </c>
      <c r="C49" s="129"/>
      <c r="D49" s="130"/>
      <c r="E49" s="130"/>
    </row>
    <row r="50" spans="1:5" ht="15.75">
      <c r="A50" s="127" t="s">
        <v>314</v>
      </c>
      <c r="B50" s="128">
        <v>242</v>
      </c>
      <c r="C50" s="129"/>
      <c r="D50" s="130"/>
      <c r="E50" s="130"/>
    </row>
    <row r="51" spans="1:5" ht="15.75">
      <c r="A51" s="123" t="s">
        <v>315</v>
      </c>
      <c r="B51" s="124">
        <v>250</v>
      </c>
      <c r="C51" s="129">
        <v>12</v>
      </c>
      <c r="D51" s="126">
        <f>SUM(D52:D55)</f>
        <v>52045143309</v>
      </c>
      <c r="E51" s="126">
        <f>SUM(E52:E55)</f>
        <v>32442960109</v>
      </c>
    </row>
    <row r="52" spans="1:5" ht="15.75">
      <c r="A52" s="127" t="s">
        <v>316</v>
      </c>
      <c r="B52" s="128">
        <v>251</v>
      </c>
      <c r="C52" s="129"/>
      <c r="D52" s="130">
        <v>28515400000</v>
      </c>
      <c r="E52" s="130">
        <v>6257818000</v>
      </c>
    </row>
    <row r="53" spans="1:15" s="5" customFormat="1" ht="15.75">
      <c r="A53" s="127" t="s">
        <v>317</v>
      </c>
      <c r="B53" s="128">
        <v>252</v>
      </c>
      <c r="C53" s="129"/>
      <c r="D53" s="130">
        <f>3268642109+12107543200-31812000</f>
        <v>15344373309</v>
      </c>
      <c r="E53" s="130">
        <v>18099772109</v>
      </c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5" ht="15.75">
      <c r="A54" s="127" t="s">
        <v>318</v>
      </c>
      <c r="B54" s="128">
        <v>258</v>
      </c>
      <c r="C54" s="129"/>
      <c r="D54" s="130">
        <v>8600000000</v>
      </c>
      <c r="E54" s="130">
        <v>8500000000</v>
      </c>
    </row>
    <row r="55" spans="1:15" s="5" customFormat="1" ht="15" customHeight="1">
      <c r="A55" s="127" t="s">
        <v>319</v>
      </c>
      <c r="B55" s="128">
        <v>259</v>
      </c>
      <c r="C55" s="129"/>
      <c r="D55" s="140">
        <v>-414630000</v>
      </c>
      <c r="E55" s="140">
        <v>-414630000</v>
      </c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3" customFormat="1" ht="15" customHeight="1">
      <c r="A56" s="141" t="s">
        <v>320</v>
      </c>
      <c r="B56" s="142">
        <v>260</v>
      </c>
      <c r="C56" s="143"/>
      <c r="D56" s="144">
        <f>SUM(D57:D59)</f>
        <v>0</v>
      </c>
      <c r="E56" s="144">
        <f>SUM(E57:E59)</f>
        <v>430605391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s="5" customFormat="1" ht="15" customHeight="1">
      <c r="A57" s="145" t="s">
        <v>321</v>
      </c>
      <c r="B57" s="146">
        <v>261</v>
      </c>
      <c r="C57" s="147">
        <v>13</v>
      </c>
      <c r="D57" s="148"/>
      <c r="E57" s="148">
        <v>430605391</v>
      </c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s="5" customFormat="1" ht="15" customHeight="1">
      <c r="A58" s="145" t="s">
        <v>322</v>
      </c>
      <c r="B58" s="146">
        <v>262</v>
      </c>
      <c r="C58" s="147">
        <v>14</v>
      </c>
      <c r="D58" s="148"/>
      <c r="E58" s="148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5" ht="15.75">
      <c r="A59" s="149" t="s">
        <v>323</v>
      </c>
      <c r="B59" s="150">
        <v>268</v>
      </c>
      <c r="C59" s="151"/>
      <c r="D59" s="152"/>
      <c r="E59" s="152"/>
    </row>
    <row r="60" spans="1:5" ht="15.75">
      <c r="A60" s="153" t="s">
        <v>324</v>
      </c>
      <c r="B60" s="153">
        <v>270</v>
      </c>
      <c r="C60" s="154"/>
      <c r="D60" s="155">
        <f>D8+D31</f>
        <v>578519895784</v>
      </c>
      <c r="E60" s="155">
        <f>E8+E31</f>
        <v>461653472478</v>
      </c>
    </row>
    <row r="61" spans="1:5" ht="15.75">
      <c r="A61" s="68"/>
      <c r="B61" s="79"/>
      <c r="C61" s="101"/>
      <c r="D61" s="156"/>
      <c r="E61" s="156"/>
    </row>
    <row r="62" spans="1:5" ht="15.75">
      <c r="A62" s="153" t="s">
        <v>325</v>
      </c>
      <c r="B62" s="157" t="s">
        <v>277</v>
      </c>
      <c r="C62" s="158" t="s">
        <v>201</v>
      </c>
      <c r="D62" s="159" t="s">
        <v>672</v>
      </c>
      <c r="E62" s="118">
        <v>40179</v>
      </c>
    </row>
    <row r="63" spans="1:5" ht="15.75">
      <c r="A63" s="174" t="s">
        <v>326</v>
      </c>
      <c r="B63" s="120">
        <v>300</v>
      </c>
      <c r="C63" s="121"/>
      <c r="D63" s="122">
        <f>D64+D75</f>
        <v>367593307206</v>
      </c>
      <c r="E63" s="122">
        <f>E64+E75</f>
        <v>265919450625</v>
      </c>
    </row>
    <row r="64" spans="1:5" ht="15.75">
      <c r="A64" s="123" t="s">
        <v>327</v>
      </c>
      <c r="B64" s="124">
        <v>310</v>
      </c>
      <c r="C64" s="125"/>
      <c r="D64" s="126">
        <f>SUM(D65:D74)</f>
        <v>149790379320</v>
      </c>
      <c r="E64" s="126">
        <f>SUM(E65:E74)</f>
        <v>122198226055</v>
      </c>
    </row>
    <row r="65" spans="1:5" ht="15.75">
      <c r="A65" s="127" t="s">
        <v>328</v>
      </c>
      <c r="B65" s="128">
        <v>311</v>
      </c>
      <c r="C65" s="129">
        <v>15</v>
      </c>
      <c r="D65" s="131">
        <f>40789372640+9349466487</f>
        <v>50138839127</v>
      </c>
      <c r="E65" s="130">
        <v>42139820800</v>
      </c>
    </row>
    <row r="66" spans="1:5" ht="15.75">
      <c r="A66" s="127" t="s">
        <v>329</v>
      </c>
      <c r="B66" s="128">
        <v>312</v>
      </c>
      <c r="C66" s="129">
        <v>16</v>
      </c>
      <c r="D66" s="131">
        <v>40806893202</v>
      </c>
      <c r="E66" s="131">
        <v>24780365086</v>
      </c>
    </row>
    <row r="67" spans="1:5" ht="15.75">
      <c r="A67" s="127" t="s">
        <v>330</v>
      </c>
      <c r="B67" s="128">
        <v>313</v>
      </c>
      <c r="C67" s="129">
        <v>16</v>
      </c>
      <c r="D67" s="131">
        <v>1577118291</v>
      </c>
      <c r="E67" s="131">
        <v>2541906237</v>
      </c>
    </row>
    <row r="68" spans="1:5" ht="15.75">
      <c r="A68" s="127" t="s">
        <v>331</v>
      </c>
      <c r="B68" s="128">
        <v>314</v>
      </c>
      <c r="C68" s="129">
        <v>17</v>
      </c>
      <c r="D68" s="131">
        <f>6516194601+36214378+199126800+6792486120-1744595531-70165358-4204077-6719750</f>
        <v>11718337183</v>
      </c>
      <c r="E68" s="131">
        <v>7790102603</v>
      </c>
    </row>
    <row r="69" spans="1:5" ht="15.75">
      <c r="A69" s="127" t="s">
        <v>332</v>
      </c>
      <c r="B69" s="128">
        <v>315</v>
      </c>
      <c r="C69" s="129"/>
      <c r="D69" s="160">
        <f>14467845069-3798942901</f>
        <v>10668902168</v>
      </c>
      <c r="E69" s="160">
        <v>13211862331</v>
      </c>
    </row>
    <row r="70" spans="1:5" ht="15.75">
      <c r="A70" s="127" t="s">
        <v>333</v>
      </c>
      <c r="B70" s="128">
        <v>316</v>
      </c>
      <c r="C70" s="129">
        <v>18</v>
      </c>
      <c r="D70" s="130">
        <v>1654945067</v>
      </c>
      <c r="E70" s="130">
        <v>154928611</v>
      </c>
    </row>
    <row r="71" spans="1:5" ht="15.75">
      <c r="A71" s="127" t="s">
        <v>334</v>
      </c>
      <c r="B71" s="128">
        <v>317</v>
      </c>
      <c r="C71" s="129"/>
      <c r="D71" s="130"/>
      <c r="E71" s="130"/>
    </row>
    <row r="72" spans="1:5" ht="15.75">
      <c r="A72" s="127" t="s">
        <v>335</v>
      </c>
      <c r="B72" s="128">
        <v>318</v>
      </c>
      <c r="C72" s="129"/>
      <c r="D72" s="130"/>
      <c r="E72" s="130"/>
    </row>
    <row r="73" spans="1:6" ht="15.75">
      <c r="A73" s="127" t="s">
        <v>336</v>
      </c>
      <c r="B73" s="128">
        <v>319</v>
      </c>
      <c r="C73" s="129">
        <v>19</v>
      </c>
      <c r="D73" s="131">
        <f>59971215067-12774512580-12544787549-1765942293</f>
        <v>32885972645</v>
      </c>
      <c r="E73" s="130">
        <v>30623023387</v>
      </c>
      <c r="F73" s="4" t="s">
        <v>10</v>
      </c>
    </row>
    <row r="74" spans="1:5" ht="15.75">
      <c r="A74" s="161" t="s">
        <v>337</v>
      </c>
      <c r="B74" s="162">
        <v>323</v>
      </c>
      <c r="C74" s="129"/>
      <c r="D74" s="130">
        <f>498716782-159345145</f>
        <v>339371637</v>
      </c>
      <c r="E74" s="130">
        <v>956217000</v>
      </c>
    </row>
    <row r="75" spans="1:5" ht="15.75">
      <c r="A75" s="123" t="s">
        <v>338</v>
      </c>
      <c r="B75" s="124">
        <v>330</v>
      </c>
      <c r="C75" s="125"/>
      <c r="D75" s="126">
        <f>D79+D81+D83</f>
        <v>217802927886</v>
      </c>
      <c r="E75" s="126">
        <f>E79</f>
        <v>143721224570</v>
      </c>
    </row>
    <row r="76" spans="1:5" ht="15.75">
      <c r="A76" s="127" t="s">
        <v>339</v>
      </c>
      <c r="B76" s="128">
        <v>331</v>
      </c>
      <c r="C76" s="129"/>
      <c r="D76" s="130"/>
      <c r="E76" s="130"/>
    </row>
    <row r="77" spans="1:5" ht="15.75">
      <c r="A77" s="127" t="s">
        <v>340</v>
      </c>
      <c r="B77" s="128">
        <v>332</v>
      </c>
      <c r="C77" s="129">
        <v>20</v>
      </c>
      <c r="D77" s="130"/>
      <c r="E77" s="130"/>
    </row>
    <row r="78" spans="1:5" ht="15.75">
      <c r="A78" s="127" t="s">
        <v>341</v>
      </c>
      <c r="B78" s="128">
        <v>333</v>
      </c>
      <c r="C78" s="129"/>
      <c r="D78" s="130"/>
      <c r="E78" s="130"/>
    </row>
    <row r="79" spans="1:15" s="5" customFormat="1" ht="15.75">
      <c r="A79" s="127" t="s">
        <v>342</v>
      </c>
      <c r="B79" s="128">
        <v>334</v>
      </c>
      <c r="C79" s="129">
        <v>21</v>
      </c>
      <c r="D79" s="131">
        <v>216085115000</v>
      </c>
      <c r="E79" s="130">
        <v>143721224570</v>
      </c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5" ht="15.75">
      <c r="A80" s="127" t="s">
        <v>343</v>
      </c>
      <c r="B80" s="128">
        <v>335</v>
      </c>
      <c r="C80" s="129"/>
      <c r="D80" s="130"/>
      <c r="E80" s="130"/>
    </row>
    <row r="81" spans="1:5" ht="15.75">
      <c r="A81" s="127" t="s">
        <v>344</v>
      </c>
      <c r="B81" s="128">
        <v>336</v>
      </c>
      <c r="C81" s="129"/>
      <c r="D81" s="132">
        <f>17044503-65173910</f>
        <v>-48129407</v>
      </c>
      <c r="E81" s="130"/>
    </row>
    <row r="82" spans="1:5" ht="15.75">
      <c r="A82" s="127" t="s">
        <v>345</v>
      </c>
      <c r="B82" s="128">
        <v>337</v>
      </c>
      <c r="C82" s="129"/>
      <c r="D82" s="130"/>
      <c r="E82" s="130"/>
    </row>
    <row r="83" spans="1:5" ht="15.75">
      <c r="A83" s="161" t="s">
        <v>346</v>
      </c>
      <c r="B83" s="162">
        <v>338</v>
      </c>
      <c r="C83" s="129"/>
      <c r="D83" s="130">
        <v>1765942293</v>
      </c>
      <c r="E83" s="130"/>
    </row>
    <row r="84" spans="1:5" ht="15.75">
      <c r="A84" s="123" t="s">
        <v>347</v>
      </c>
      <c r="B84" s="124">
        <v>400</v>
      </c>
      <c r="C84" s="125"/>
      <c r="D84" s="126">
        <f>D85+D97</f>
        <v>210926588578</v>
      </c>
      <c r="E84" s="126">
        <f>E85+E97</f>
        <v>195734021853</v>
      </c>
    </row>
    <row r="85" spans="1:5" ht="15.75">
      <c r="A85" s="123" t="s">
        <v>348</v>
      </c>
      <c r="B85" s="124">
        <v>410</v>
      </c>
      <c r="C85" s="125">
        <v>10</v>
      </c>
      <c r="D85" s="126">
        <f>SUM(D86:D94)</f>
        <v>210926588578</v>
      </c>
      <c r="E85" s="126">
        <f>SUM(E86:E94)</f>
        <v>195734021853</v>
      </c>
    </row>
    <row r="86" spans="1:6" ht="15.75">
      <c r="A86" s="127" t="s">
        <v>349</v>
      </c>
      <c r="B86" s="128">
        <v>411</v>
      </c>
      <c r="C86" s="129">
        <v>10</v>
      </c>
      <c r="D86" s="130">
        <v>150000000000</v>
      </c>
      <c r="E86" s="130">
        <v>150000000000</v>
      </c>
      <c r="F86" s="4">
        <f>E86-D86</f>
        <v>0</v>
      </c>
    </row>
    <row r="87" spans="1:5" ht="15.75">
      <c r="A87" s="127" t="s">
        <v>350</v>
      </c>
      <c r="B87" s="128">
        <v>412</v>
      </c>
      <c r="C87" s="129"/>
      <c r="D87" s="130"/>
      <c r="E87" s="130"/>
    </row>
    <row r="88" spans="1:5" ht="15.75">
      <c r="A88" s="127" t="s">
        <v>351</v>
      </c>
      <c r="B88" s="128">
        <v>413</v>
      </c>
      <c r="C88" s="129"/>
      <c r="D88" s="133">
        <v>2275429248</v>
      </c>
      <c r="E88" s="130">
        <v>1561309527</v>
      </c>
    </row>
    <row r="89" spans="1:8" ht="15.75">
      <c r="A89" s="127" t="s">
        <v>352</v>
      </c>
      <c r="B89" s="128">
        <v>415</v>
      </c>
      <c r="C89" s="129"/>
      <c r="D89" s="133"/>
      <c r="E89" s="130"/>
      <c r="G89" s="4" t="s">
        <v>8</v>
      </c>
      <c r="H89" s="4" t="s">
        <v>9</v>
      </c>
    </row>
    <row r="90" spans="1:8" ht="15.75">
      <c r="A90" s="127" t="s">
        <v>353</v>
      </c>
      <c r="B90" s="128">
        <v>416</v>
      </c>
      <c r="C90" s="129"/>
      <c r="D90" s="133">
        <f>1915410366-1265652798</f>
        <v>649757568</v>
      </c>
      <c r="E90" s="132">
        <v>-194705795</v>
      </c>
      <c r="G90" s="4">
        <f>24146654388-213693763</f>
        <v>23932960625</v>
      </c>
      <c r="H90" s="4">
        <f>29724664603-5780853771</f>
        <v>23943810832</v>
      </c>
    </row>
    <row r="91" spans="1:8" ht="15.75">
      <c r="A91" s="127" t="s">
        <v>354</v>
      </c>
      <c r="B91" s="128">
        <v>417</v>
      </c>
      <c r="C91" s="129">
        <v>10</v>
      </c>
      <c r="D91" s="133">
        <v>21156844651</v>
      </c>
      <c r="E91" s="130">
        <v>19032844651</v>
      </c>
      <c r="H91" s="4">
        <f>H90-G90</f>
        <v>10850207</v>
      </c>
    </row>
    <row r="92" spans="1:5" ht="15.75">
      <c r="A92" s="127" t="s">
        <v>355</v>
      </c>
      <c r="B92" s="128">
        <v>418</v>
      </c>
      <c r="C92" s="129">
        <v>10</v>
      </c>
      <c r="D92" s="133">
        <v>12480424748</v>
      </c>
      <c r="E92" s="130">
        <v>11052186001</v>
      </c>
    </row>
    <row r="93" spans="1:6" ht="15.75">
      <c r="A93" s="127" t="s">
        <v>356</v>
      </c>
      <c r="B93" s="128">
        <v>419</v>
      </c>
      <c r="C93" s="129"/>
      <c r="D93" s="133"/>
      <c r="E93" s="130"/>
      <c r="F93" s="4">
        <f>15913313782</f>
        <v>15913313782</v>
      </c>
    </row>
    <row r="94" spans="1:15" s="5" customFormat="1" ht="15.75">
      <c r="A94" s="127" t="s">
        <v>357</v>
      </c>
      <c r="B94" s="128">
        <v>420</v>
      </c>
      <c r="C94" s="129">
        <v>10</v>
      </c>
      <c r="D94" s="163">
        <f>D95+D96</f>
        <v>24364132363</v>
      </c>
      <c r="E94" s="160">
        <v>14282387469</v>
      </c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s="5" customFormat="1" ht="15.75">
      <c r="A95" s="164" t="s">
        <v>358</v>
      </c>
      <c r="B95" s="128"/>
      <c r="C95" s="129"/>
      <c r="D95" s="163"/>
      <c r="E95" s="160"/>
      <c r="F95" s="6">
        <f>E96-D95</f>
        <v>0</v>
      </c>
      <c r="G95" s="6"/>
      <c r="H95" s="6"/>
      <c r="I95" s="6"/>
      <c r="J95" s="6"/>
      <c r="K95" s="6"/>
      <c r="L95" s="6"/>
      <c r="M95" s="6"/>
      <c r="N95" s="6"/>
      <c r="O95" s="6"/>
    </row>
    <row r="96" spans="1:15" s="5" customFormat="1" ht="15.75">
      <c r="A96" s="164" t="s">
        <v>359</v>
      </c>
      <c r="B96" s="128"/>
      <c r="C96" s="129">
        <v>10</v>
      </c>
      <c r="D96" s="163">
        <f>14299220660-245659964+10310571667</f>
        <v>24364132363</v>
      </c>
      <c r="E96" s="160"/>
      <c r="F96" s="6">
        <f>13243333919-109932754</f>
        <v>13133401165</v>
      </c>
      <c r="G96" s="6"/>
      <c r="H96" s="6"/>
      <c r="I96" s="6"/>
      <c r="J96" s="6"/>
      <c r="K96" s="6"/>
      <c r="L96" s="6"/>
      <c r="M96" s="6"/>
      <c r="N96" s="6"/>
      <c r="O96" s="6"/>
    </row>
    <row r="97" spans="1:15" s="3" customFormat="1" ht="15.75">
      <c r="A97" s="123" t="s">
        <v>360</v>
      </c>
      <c r="B97" s="124">
        <v>430</v>
      </c>
      <c r="C97" s="125"/>
      <c r="D97" s="165">
        <f>SUM(D98:D99)</f>
        <v>0</v>
      </c>
      <c r="E97" s="126">
        <f>SUM(E98:E99)</f>
        <v>0</v>
      </c>
      <c r="F97" s="55">
        <f>11357678447</f>
        <v>11357678447</v>
      </c>
      <c r="G97" s="55">
        <f>F97+F96</f>
        <v>24491079612</v>
      </c>
      <c r="H97" s="55"/>
      <c r="I97" s="55"/>
      <c r="J97" s="55"/>
      <c r="K97" s="55"/>
      <c r="L97" s="55"/>
      <c r="M97" s="55"/>
      <c r="N97" s="55"/>
      <c r="O97" s="55"/>
    </row>
    <row r="98" spans="1:6" ht="15.75">
      <c r="A98" s="127" t="s">
        <v>361</v>
      </c>
      <c r="B98" s="128">
        <v>432</v>
      </c>
      <c r="C98" s="129">
        <v>22</v>
      </c>
      <c r="D98" s="133"/>
      <c r="E98" s="130"/>
      <c r="F98" s="4" t="e">
        <f>#REF!-E96</f>
        <v>#REF!</v>
      </c>
    </row>
    <row r="99" spans="1:5" ht="15.75">
      <c r="A99" s="127" t="s">
        <v>362</v>
      </c>
      <c r="B99" s="128">
        <v>433</v>
      </c>
      <c r="C99" s="129"/>
      <c r="D99" s="133"/>
      <c r="E99" s="130"/>
    </row>
    <row r="100" spans="1:7" ht="15.75">
      <c r="A100" s="153" t="s">
        <v>686</v>
      </c>
      <c r="B100" s="153">
        <v>440</v>
      </c>
      <c r="C100" s="154"/>
      <c r="D100" s="155">
        <f>D63+D84</f>
        <v>578519895784</v>
      </c>
      <c r="E100" s="155">
        <f>E63+E84</f>
        <v>461653472478</v>
      </c>
      <c r="F100" s="4">
        <f>D100-D60</f>
        <v>0</v>
      </c>
      <c r="G100" s="4">
        <f>E100-E60</f>
        <v>0</v>
      </c>
    </row>
    <row r="101" spans="1:5" ht="15.75">
      <c r="A101" s="68"/>
      <c r="B101" s="79"/>
      <c r="C101" s="101"/>
      <c r="D101" s="156"/>
      <c r="E101" s="68"/>
    </row>
    <row r="102" spans="1:5" ht="15.75">
      <c r="A102" s="68"/>
      <c r="B102" s="79"/>
      <c r="C102" s="101"/>
      <c r="D102" s="156"/>
      <c r="E102" s="68"/>
    </row>
    <row r="103" spans="1:5" ht="15.75">
      <c r="A103" s="68"/>
      <c r="B103" s="79"/>
      <c r="C103" s="101"/>
      <c r="D103" s="156"/>
      <c r="E103" s="68"/>
    </row>
    <row r="104" spans="1:5" ht="15.75">
      <c r="A104" s="68"/>
      <c r="B104" s="79"/>
      <c r="C104" s="101"/>
      <c r="D104" s="156"/>
      <c r="E104" s="68"/>
    </row>
    <row r="105" spans="1:5" ht="15.75">
      <c r="A105" s="380" t="s">
        <v>363</v>
      </c>
      <c r="B105" s="380"/>
      <c r="C105" s="380"/>
      <c r="D105" s="380"/>
      <c r="E105" s="380"/>
    </row>
    <row r="106" spans="1:5" ht="15.75">
      <c r="A106" s="68"/>
      <c r="B106" s="68"/>
      <c r="C106" s="79"/>
      <c r="D106" s="68"/>
      <c r="E106" s="68"/>
    </row>
    <row r="107" spans="1:15" s="5" customFormat="1" ht="15">
      <c r="A107" s="390" t="s">
        <v>14</v>
      </c>
      <c r="B107" s="392" t="s">
        <v>201</v>
      </c>
      <c r="C107" s="393"/>
      <c r="D107" s="390" t="s">
        <v>672</v>
      </c>
      <c r="E107" s="373">
        <v>40179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s="5" customFormat="1" ht="15">
      <c r="A108" s="391"/>
      <c r="B108" s="394"/>
      <c r="C108" s="378"/>
      <c r="D108" s="391"/>
      <c r="E108" s="374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s="5" customFormat="1" ht="15.75">
      <c r="A109" s="166" t="s">
        <v>364</v>
      </c>
      <c r="B109" s="382"/>
      <c r="C109" s="383"/>
      <c r="D109" s="167"/>
      <c r="E109" s="167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s="5" customFormat="1" ht="15.75">
      <c r="A110" s="127" t="s">
        <v>365</v>
      </c>
      <c r="B110" s="385"/>
      <c r="C110" s="386"/>
      <c r="D110" s="130"/>
      <c r="E110" s="130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s="5" customFormat="1" ht="15.75">
      <c r="A111" s="127" t="s">
        <v>366</v>
      </c>
      <c r="B111" s="385"/>
      <c r="C111" s="386"/>
      <c r="D111" s="130"/>
      <c r="E111" s="130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s="5" customFormat="1" ht="15.75">
      <c r="A112" s="127" t="s">
        <v>367</v>
      </c>
      <c r="B112" s="385"/>
      <c r="C112" s="386"/>
      <c r="D112" s="130"/>
      <c r="E112" s="133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s="5" customFormat="1" ht="15.75">
      <c r="A113" s="127" t="s">
        <v>368</v>
      </c>
      <c r="B113" s="385"/>
      <c r="C113" s="386"/>
      <c r="D113" s="168">
        <v>1289840.81</v>
      </c>
      <c r="E113" s="168">
        <v>3345407.46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s="5" customFormat="1" ht="15.75">
      <c r="A114" s="145" t="s">
        <v>81</v>
      </c>
      <c r="B114" s="169"/>
      <c r="C114" s="170"/>
      <c r="D114" s="171">
        <v>154.44</v>
      </c>
      <c r="E114" s="171">
        <v>154.44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s="5" customFormat="1" ht="15.75">
      <c r="A115" s="145" t="s">
        <v>684</v>
      </c>
      <c r="B115" s="169"/>
      <c r="C115" s="170"/>
      <c r="D115" s="171">
        <v>32879</v>
      </c>
      <c r="E115" s="171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s="5" customFormat="1" ht="15.75">
      <c r="A116" s="145" t="s">
        <v>685</v>
      </c>
      <c r="B116" s="169"/>
      <c r="C116" s="170"/>
      <c r="D116" s="171">
        <v>30498.16</v>
      </c>
      <c r="E116" s="171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s="5" customFormat="1" ht="15.75">
      <c r="A117" s="149" t="s">
        <v>369</v>
      </c>
      <c r="B117" s="387"/>
      <c r="C117" s="388"/>
      <c r="D117" s="172"/>
      <c r="E117" s="172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5" ht="15.75">
      <c r="A118" s="68"/>
      <c r="B118" s="68"/>
      <c r="C118" s="79"/>
      <c r="D118" s="156"/>
      <c r="E118" s="156"/>
    </row>
    <row r="119" spans="1:5" ht="15.75">
      <c r="A119" s="68"/>
      <c r="B119" s="79"/>
      <c r="C119" s="381" t="s">
        <v>693</v>
      </c>
      <c r="D119" s="381"/>
      <c r="E119" s="381"/>
    </row>
    <row r="120" spans="1:5" ht="15.75">
      <c r="A120" s="384" t="s">
        <v>370</v>
      </c>
      <c r="B120" s="384"/>
      <c r="C120" s="380" t="s">
        <v>165</v>
      </c>
      <c r="D120" s="380"/>
      <c r="E120" s="380"/>
    </row>
    <row r="121" spans="1:5" ht="15.75">
      <c r="A121" s="173"/>
      <c r="B121" s="173"/>
      <c r="C121" s="114"/>
      <c r="D121" s="173"/>
      <c r="E121" s="173"/>
    </row>
    <row r="122" spans="1:5" ht="15.75">
      <c r="A122" s="173"/>
      <c r="B122" s="173"/>
      <c r="C122" s="114"/>
      <c r="D122" s="173"/>
      <c r="E122" s="173"/>
    </row>
    <row r="123" spans="1:5" ht="15.75">
      <c r="A123" s="173" t="s">
        <v>701</v>
      </c>
      <c r="B123" s="173"/>
      <c r="C123" s="114"/>
      <c r="D123" s="114" t="s">
        <v>700</v>
      </c>
      <c r="E123" s="173"/>
    </row>
    <row r="124" spans="1:5" ht="15.75">
      <c r="A124" s="173"/>
      <c r="B124" s="173"/>
      <c r="C124" s="114"/>
      <c r="D124" s="173"/>
      <c r="E124" s="173"/>
    </row>
    <row r="125" spans="1:5" ht="15.75">
      <c r="A125" s="173"/>
      <c r="B125" s="173"/>
      <c r="C125" s="114"/>
      <c r="D125" s="173"/>
      <c r="E125" s="173"/>
    </row>
    <row r="126" spans="1:5" ht="15.75">
      <c r="A126" s="389" t="s">
        <v>371</v>
      </c>
      <c r="B126" s="389"/>
      <c r="C126" s="379" t="s">
        <v>372</v>
      </c>
      <c r="D126" s="379"/>
      <c r="E126" s="379"/>
    </row>
    <row r="127" spans="1:5" ht="15.75">
      <c r="A127" s="114"/>
      <c r="B127" s="114"/>
      <c r="C127" s="114"/>
      <c r="D127" s="114"/>
      <c r="E127" s="114"/>
    </row>
    <row r="128" spans="1:5" ht="15.75">
      <c r="A128" s="68"/>
      <c r="B128" s="68"/>
      <c r="C128" s="79"/>
      <c r="D128" s="68"/>
      <c r="E128" s="68"/>
    </row>
    <row r="129" spans="1:15" ht="15.75">
      <c r="A129" s="68"/>
      <c r="B129" s="68"/>
      <c r="C129" s="79"/>
      <c r="D129" s="68"/>
      <c r="E129" s="308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</row>
    <row r="130" spans="1:15" ht="15.75">
      <c r="A130" s="68"/>
      <c r="B130" s="68"/>
      <c r="C130" s="79"/>
      <c r="D130" s="68"/>
      <c r="E130" s="308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</row>
    <row r="131" spans="1:5" ht="15.75">
      <c r="A131" s="68"/>
      <c r="B131" s="68"/>
      <c r="C131" s="79"/>
      <c r="D131" s="68"/>
      <c r="E131" s="156"/>
    </row>
    <row r="132" spans="1:5" ht="15.75">
      <c r="A132" s="68"/>
      <c r="B132" s="68"/>
      <c r="C132" s="79"/>
      <c r="D132" s="68"/>
      <c r="E132" s="156"/>
    </row>
    <row r="133" spans="1:5" ht="15.75">
      <c r="A133" s="68"/>
      <c r="B133" s="68"/>
      <c r="C133" s="79"/>
      <c r="D133" s="68"/>
      <c r="E133" s="156"/>
    </row>
    <row r="134" spans="1:5" ht="15.75">
      <c r="A134" s="68"/>
      <c r="B134" s="68"/>
      <c r="C134" s="79"/>
      <c r="D134" s="68"/>
      <c r="E134" s="156"/>
    </row>
    <row r="135" spans="1:5" ht="15.75">
      <c r="A135" s="68"/>
      <c r="B135" s="68"/>
      <c r="C135" s="79"/>
      <c r="D135" s="68"/>
      <c r="E135" s="156"/>
    </row>
    <row r="136" spans="1:5" ht="15.75">
      <c r="A136" s="68"/>
      <c r="B136" s="68"/>
      <c r="C136" s="79"/>
      <c r="D136" s="68"/>
      <c r="E136" s="156"/>
    </row>
    <row r="137" spans="1:5" ht="15.75">
      <c r="A137" s="68"/>
      <c r="B137" s="68"/>
      <c r="C137" s="79"/>
      <c r="D137" s="68"/>
      <c r="E137" s="156"/>
    </row>
    <row r="138" spans="1:5" ht="15.75">
      <c r="A138" s="68"/>
      <c r="B138" s="68"/>
      <c r="C138" s="79"/>
      <c r="D138" s="68"/>
      <c r="E138" s="156"/>
    </row>
    <row r="139" spans="1:5" ht="15.75">
      <c r="A139" s="68"/>
      <c r="B139" s="68"/>
      <c r="C139" s="79"/>
      <c r="D139" s="68"/>
      <c r="E139" s="156"/>
    </row>
    <row r="140" spans="1:5" ht="15.75">
      <c r="A140" s="68"/>
      <c r="B140" s="68"/>
      <c r="C140" s="79"/>
      <c r="D140" s="68"/>
      <c r="E140" s="156"/>
    </row>
    <row r="141" spans="1:5" ht="15.75">
      <c r="A141" s="68"/>
      <c r="B141" s="68"/>
      <c r="C141" s="79"/>
      <c r="D141" s="68"/>
      <c r="E141" s="156"/>
    </row>
    <row r="142" spans="1:5" ht="15.75">
      <c r="A142" s="68"/>
      <c r="B142" s="68"/>
      <c r="C142" s="79"/>
      <c r="D142" s="68"/>
      <c r="E142" s="156"/>
    </row>
    <row r="143" spans="1:5" ht="15.75">
      <c r="A143" s="68"/>
      <c r="B143" s="68"/>
      <c r="C143" s="79"/>
      <c r="D143" s="68"/>
      <c r="E143" s="156"/>
    </row>
    <row r="144" spans="1:5" ht="15.75">
      <c r="A144" s="68"/>
      <c r="B144" s="68"/>
      <c r="C144" s="79"/>
      <c r="D144" s="68"/>
      <c r="E144" s="156"/>
    </row>
    <row r="145" spans="1:5" ht="15.75">
      <c r="A145" s="68"/>
      <c r="B145" s="68"/>
      <c r="C145" s="79"/>
      <c r="D145" s="68"/>
      <c r="E145" s="156"/>
    </row>
    <row r="146" spans="1:5" ht="15.75">
      <c r="A146" s="68"/>
      <c r="B146" s="68"/>
      <c r="C146" s="79"/>
      <c r="D146" s="68"/>
      <c r="E146" s="156"/>
    </row>
    <row r="147" spans="1:5" ht="15.75">
      <c r="A147" s="68"/>
      <c r="B147" s="68"/>
      <c r="C147" s="79"/>
      <c r="D147" s="68"/>
      <c r="E147" s="156"/>
    </row>
    <row r="148" spans="1:5" ht="15.75">
      <c r="A148" s="68"/>
      <c r="B148" s="68"/>
      <c r="C148" s="79"/>
      <c r="D148" s="68"/>
      <c r="E148" s="156"/>
    </row>
    <row r="149" spans="1:5" ht="15.75">
      <c r="A149" s="68"/>
      <c r="B149" s="68"/>
      <c r="C149" s="79"/>
      <c r="D149" s="68"/>
      <c r="E149" s="156"/>
    </row>
    <row r="150" spans="1:5" ht="15.75">
      <c r="A150" s="68"/>
      <c r="B150" s="68"/>
      <c r="C150" s="79"/>
      <c r="D150" s="68"/>
      <c r="E150" s="156"/>
    </row>
    <row r="151" spans="1:5" ht="15.75">
      <c r="A151" s="68"/>
      <c r="B151" s="68"/>
      <c r="C151" s="79"/>
      <c r="D151" s="68"/>
      <c r="E151" s="156"/>
    </row>
    <row r="152" spans="1:5" ht="15.75">
      <c r="A152" s="68"/>
      <c r="B152" s="68"/>
      <c r="C152" s="79"/>
      <c r="D152" s="68"/>
      <c r="E152" s="156"/>
    </row>
    <row r="153" spans="1:5" ht="15.75">
      <c r="A153" s="68"/>
      <c r="B153" s="68"/>
      <c r="C153" s="79"/>
      <c r="D153" s="68"/>
      <c r="E153" s="156"/>
    </row>
    <row r="154" spans="1:5" ht="15.75">
      <c r="A154" s="68"/>
      <c r="B154" s="68"/>
      <c r="C154" s="79"/>
      <c r="D154" s="68"/>
      <c r="E154" s="156"/>
    </row>
    <row r="155" spans="1:5" ht="15.75">
      <c r="A155" s="68"/>
      <c r="B155" s="68"/>
      <c r="C155" s="79"/>
      <c r="D155" s="68"/>
      <c r="E155" s="156"/>
    </row>
    <row r="156" spans="1:5" ht="15.75">
      <c r="A156" s="68"/>
      <c r="B156" s="68"/>
      <c r="C156" s="79"/>
      <c r="D156" s="68"/>
      <c r="E156" s="156"/>
    </row>
    <row r="157" spans="1:5" ht="15.75">
      <c r="A157" s="68"/>
      <c r="B157" s="68"/>
      <c r="C157" s="79"/>
      <c r="D157" s="68"/>
      <c r="E157" s="156"/>
    </row>
    <row r="158" spans="1:5" ht="15.75">
      <c r="A158" s="68"/>
      <c r="B158" s="68"/>
      <c r="C158" s="79"/>
      <c r="D158" s="68"/>
      <c r="E158" s="156"/>
    </row>
    <row r="159" spans="1:5" ht="15.75">
      <c r="A159" s="68"/>
      <c r="B159" s="68"/>
      <c r="C159" s="79"/>
      <c r="D159" s="68"/>
      <c r="E159" s="156"/>
    </row>
    <row r="160" spans="1:5" ht="15.75">
      <c r="A160" s="68"/>
      <c r="B160" s="68"/>
      <c r="C160" s="79"/>
      <c r="D160" s="68"/>
      <c r="E160" s="156"/>
    </row>
    <row r="161" spans="1:5" ht="15.75">
      <c r="A161" s="68"/>
      <c r="B161" s="68"/>
      <c r="C161" s="79"/>
      <c r="D161" s="68"/>
      <c r="E161" s="156"/>
    </row>
    <row r="162" spans="1:5" ht="15.75">
      <c r="A162" s="68"/>
      <c r="B162" s="68"/>
      <c r="C162" s="79"/>
      <c r="D162" s="68"/>
      <c r="E162" s="156"/>
    </row>
    <row r="163" spans="1:5" ht="15.75">
      <c r="A163" s="68"/>
      <c r="B163" s="68"/>
      <c r="C163" s="79"/>
      <c r="D163" s="68"/>
      <c r="E163" s="156"/>
    </row>
    <row r="164" spans="1:5" ht="15.75">
      <c r="A164" s="68"/>
      <c r="B164" s="68"/>
      <c r="C164" s="79"/>
      <c r="D164" s="68"/>
      <c r="E164" s="156"/>
    </row>
    <row r="165" spans="1:5" ht="15.75">
      <c r="A165" s="68"/>
      <c r="B165" s="68"/>
      <c r="C165" s="79"/>
      <c r="D165" s="68"/>
      <c r="E165" s="156"/>
    </row>
    <row r="166" spans="1:5" ht="15.75">
      <c r="A166" s="68"/>
      <c r="B166" s="68"/>
      <c r="C166" s="79"/>
      <c r="D166" s="68"/>
      <c r="E166" s="156"/>
    </row>
    <row r="167" spans="1:5" ht="15.75">
      <c r="A167" s="68"/>
      <c r="B167" s="68"/>
      <c r="C167" s="79"/>
      <c r="D167" s="68"/>
      <c r="E167" s="156"/>
    </row>
    <row r="168" spans="1:5" ht="15.75">
      <c r="A168" s="68"/>
      <c r="B168" s="68"/>
      <c r="C168" s="79"/>
      <c r="D168" s="68"/>
      <c r="E168" s="156"/>
    </row>
    <row r="169" spans="1:5" ht="15.75">
      <c r="A169" s="68"/>
      <c r="B169" s="68"/>
      <c r="C169" s="79"/>
      <c r="D169" s="68"/>
      <c r="E169" s="156"/>
    </row>
    <row r="170" spans="1:5" ht="15.75">
      <c r="A170" s="68"/>
      <c r="B170" s="68"/>
      <c r="C170" s="79"/>
      <c r="D170" s="68"/>
      <c r="E170" s="156"/>
    </row>
    <row r="171" spans="1:5" ht="15.75">
      <c r="A171" s="68"/>
      <c r="B171" s="68"/>
      <c r="C171" s="79"/>
      <c r="D171" s="68"/>
      <c r="E171" s="156"/>
    </row>
    <row r="172" spans="1:5" ht="15.75">
      <c r="A172" s="68"/>
      <c r="B172" s="68"/>
      <c r="C172" s="79"/>
      <c r="D172" s="68"/>
      <c r="E172" s="156"/>
    </row>
    <row r="173" spans="1:5" ht="15.75">
      <c r="A173" s="68"/>
      <c r="B173" s="68"/>
      <c r="C173" s="79"/>
      <c r="D173" s="68"/>
      <c r="E173" s="156"/>
    </row>
    <row r="174" spans="1:5" ht="15.75">
      <c r="A174" s="68"/>
      <c r="B174" s="68"/>
      <c r="C174" s="79"/>
      <c r="D174" s="68"/>
      <c r="E174" s="156"/>
    </row>
    <row r="175" spans="1:5" ht="15.75">
      <c r="A175" s="68"/>
      <c r="B175" s="68"/>
      <c r="C175" s="79"/>
      <c r="D175" s="68"/>
      <c r="E175" s="156"/>
    </row>
    <row r="176" spans="1:5" ht="15.75">
      <c r="A176" s="68"/>
      <c r="B176" s="68"/>
      <c r="C176" s="79"/>
      <c r="D176" s="68"/>
      <c r="E176" s="156"/>
    </row>
    <row r="177" spans="1:5" ht="15.75">
      <c r="A177" s="68"/>
      <c r="B177" s="68"/>
      <c r="C177" s="79"/>
      <c r="D177" s="68"/>
      <c r="E177" s="156"/>
    </row>
    <row r="178" spans="1:5" ht="15.75">
      <c r="A178" s="68"/>
      <c r="B178" s="68"/>
      <c r="C178" s="79"/>
      <c r="D178" s="68"/>
      <c r="E178" s="156"/>
    </row>
    <row r="179" spans="1:5" ht="15.75">
      <c r="A179" s="68"/>
      <c r="B179" s="68"/>
      <c r="C179" s="79"/>
      <c r="D179" s="68"/>
      <c r="E179" s="156"/>
    </row>
    <row r="180" spans="1:5" ht="15.75">
      <c r="A180" s="68"/>
      <c r="B180" s="68"/>
      <c r="C180" s="79"/>
      <c r="D180" s="68"/>
      <c r="E180" s="156"/>
    </row>
    <row r="181" spans="1:5" ht="15.75">
      <c r="A181" s="68"/>
      <c r="B181" s="68"/>
      <c r="C181" s="79"/>
      <c r="D181" s="68"/>
      <c r="E181" s="156"/>
    </row>
    <row r="182" spans="1:5" ht="15.75">
      <c r="A182" s="68"/>
      <c r="B182" s="68"/>
      <c r="C182" s="79"/>
      <c r="D182" s="68"/>
      <c r="E182" s="156"/>
    </row>
    <row r="183" spans="1:5" ht="15.75">
      <c r="A183" s="68"/>
      <c r="B183" s="68"/>
      <c r="C183" s="79"/>
      <c r="D183" s="68"/>
      <c r="E183" s="156"/>
    </row>
    <row r="184" spans="1:5" ht="15.75">
      <c r="A184" s="68"/>
      <c r="B184" s="68"/>
      <c r="C184" s="79"/>
      <c r="D184" s="68"/>
      <c r="E184" s="156"/>
    </row>
    <row r="185" spans="1:5" ht="15.75">
      <c r="A185" s="68"/>
      <c r="B185" s="68"/>
      <c r="C185" s="79"/>
      <c r="D185" s="68"/>
      <c r="E185" s="156"/>
    </row>
    <row r="186" spans="1:5" ht="15.75">
      <c r="A186" s="68"/>
      <c r="B186" s="68"/>
      <c r="C186" s="79"/>
      <c r="D186" s="68"/>
      <c r="E186" s="156"/>
    </row>
    <row r="187" spans="1:5" ht="15.75">
      <c r="A187" s="68"/>
      <c r="B187" s="68"/>
      <c r="C187" s="79"/>
      <c r="D187" s="68"/>
      <c r="E187" s="156"/>
    </row>
    <row r="188" spans="1:5" ht="15.75">
      <c r="A188" s="68"/>
      <c r="B188" s="68"/>
      <c r="C188" s="79"/>
      <c r="D188" s="68"/>
      <c r="E188" s="156"/>
    </row>
    <row r="189" spans="1:5" ht="15.75">
      <c r="A189" s="68"/>
      <c r="B189" s="68"/>
      <c r="C189" s="79"/>
      <c r="D189" s="68"/>
      <c r="E189" s="156"/>
    </row>
    <row r="190" spans="1:5" ht="15.75">
      <c r="A190" s="68"/>
      <c r="B190" s="68"/>
      <c r="C190" s="79"/>
      <c r="D190" s="68"/>
      <c r="E190" s="156"/>
    </row>
    <row r="191" spans="1:5" ht="15.75">
      <c r="A191" s="68"/>
      <c r="B191" s="68"/>
      <c r="C191" s="79"/>
      <c r="D191" s="68"/>
      <c r="E191" s="156"/>
    </row>
    <row r="192" spans="1:5" ht="15.75">
      <c r="A192" s="68"/>
      <c r="B192" s="68"/>
      <c r="C192" s="79"/>
      <c r="D192" s="68"/>
      <c r="E192" s="156"/>
    </row>
    <row r="193" spans="1:5" ht="15.75">
      <c r="A193" s="68"/>
      <c r="B193" s="68"/>
      <c r="C193" s="79"/>
      <c r="D193" s="68"/>
      <c r="E193" s="156"/>
    </row>
    <row r="194" spans="1:5" ht="15.75">
      <c r="A194" s="68"/>
      <c r="B194" s="68"/>
      <c r="C194" s="79"/>
      <c r="D194" s="68"/>
      <c r="E194" s="156"/>
    </row>
    <row r="195" spans="1:5" ht="15.75">
      <c r="A195" s="68"/>
      <c r="B195" s="68"/>
      <c r="C195" s="79"/>
      <c r="D195" s="68"/>
      <c r="E195" s="156"/>
    </row>
    <row r="196" spans="1:5" ht="15.75">
      <c r="A196" s="68"/>
      <c r="B196" s="68"/>
      <c r="C196" s="79"/>
      <c r="D196" s="68"/>
      <c r="E196" s="156"/>
    </row>
    <row r="197" spans="1:5" ht="15.75">
      <c r="A197" s="68"/>
      <c r="B197" s="68"/>
      <c r="C197" s="79"/>
      <c r="D197" s="68"/>
      <c r="E197" s="156"/>
    </row>
    <row r="198" spans="1:5" ht="15.75">
      <c r="A198" s="68"/>
      <c r="B198" s="68"/>
      <c r="C198" s="79"/>
      <c r="D198" s="68"/>
      <c r="E198" s="156"/>
    </row>
    <row r="199" spans="1:5" ht="15.75">
      <c r="A199" s="68"/>
      <c r="B199" s="68"/>
      <c r="C199" s="79"/>
      <c r="D199" s="68"/>
      <c r="E199" s="156"/>
    </row>
    <row r="200" spans="1:5" ht="15.75">
      <c r="A200" s="68"/>
      <c r="B200" s="68"/>
      <c r="C200" s="79"/>
      <c r="D200" s="68"/>
      <c r="E200" s="156"/>
    </row>
    <row r="201" spans="1:5" ht="15.75">
      <c r="A201" s="68"/>
      <c r="B201" s="68"/>
      <c r="C201" s="79"/>
      <c r="D201" s="68"/>
      <c r="E201" s="156"/>
    </row>
    <row r="202" spans="1:5" ht="15.75">
      <c r="A202" s="68"/>
      <c r="B202" s="68"/>
      <c r="C202" s="79"/>
      <c r="D202" s="68"/>
      <c r="E202" s="156"/>
    </row>
    <row r="203" spans="1:5" ht="15.75">
      <c r="A203" s="68"/>
      <c r="B203" s="68"/>
      <c r="C203" s="79"/>
      <c r="D203" s="68"/>
      <c r="E203" s="156"/>
    </row>
    <row r="204" spans="1:5" ht="15.75">
      <c r="A204" s="68"/>
      <c r="B204" s="68"/>
      <c r="C204" s="79"/>
      <c r="D204" s="68"/>
      <c r="E204" s="156"/>
    </row>
    <row r="205" spans="1:5" ht="15.75">
      <c r="A205" s="68"/>
      <c r="B205" s="68"/>
      <c r="C205" s="79"/>
      <c r="D205" s="68"/>
      <c r="E205" s="156"/>
    </row>
    <row r="206" spans="1:5" ht="15.75">
      <c r="A206" s="68"/>
      <c r="B206" s="68"/>
      <c r="C206" s="79"/>
      <c r="D206" s="68"/>
      <c r="E206" s="156"/>
    </row>
    <row r="207" spans="1:5" ht="15.75">
      <c r="A207" s="68"/>
      <c r="B207" s="68"/>
      <c r="C207" s="79"/>
      <c r="D207" s="68"/>
      <c r="E207" s="156"/>
    </row>
    <row r="208" spans="1:5" ht="15.75">
      <c r="A208" s="68"/>
      <c r="B208" s="68"/>
      <c r="C208" s="79"/>
      <c r="D208" s="68"/>
      <c r="E208" s="156"/>
    </row>
    <row r="209" spans="1:5" ht="15.75">
      <c r="A209" s="68"/>
      <c r="B209" s="68"/>
      <c r="C209" s="79"/>
      <c r="D209" s="68"/>
      <c r="E209" s="156"/>
    </row>
    <row r="210" spans="1:5" ht="15.75">
      <c r="A210" s="68"/>
      <c r="B210" s="68"/>
      <c r="C210" s="79"/>
      <c r="D210" s="68"/>
      <c r="E210" s="156"/>
    </row>
    <row r="211" spans="1:5" ht="15.75">
      <c r="A211" s="68"/>
      <c r="B211" s="68"/>
      <c r="C211" s="79"/>
      <c r="D211" s="68"/>
      <c r="E211" s="156"/>
    </row>
    <row r="212" spans="1:5" ht="15.75">
      <c r="A212" s="68"/>
      <c r="B212" s="68"/>
      <c r="C212" s="79"/>
      <c r="D212" s="68"/>
      <c r="E212" s="156"/>
    </row>
    <row r="213" spans="1:5" ht="15.75">
      <c r="A213" s="68"/>
      <c r="B213" s="68"/>
      <c r="C213" s="79"/>
      <c r="D213" s="68"/>
      <c r="E213" s="156"/>
    </row>
    <row r="214" spans="1:5" ht="15.75">
      <c r="A214" s="68"/>
      <c r="B214" s="68"/>
      <c r="C214" s="79"/>
      <c r="D214" s="68"/>
      <c r="E214" s="156"/>
    </row>
    <row r="215" spans="1:5" ht="15.75">
      <c r="A215" s="68"/>
      <c r="B215" s="68"/>
      <c r="C215" s="79"/>
      <c r="D215" s="68"/>
      <c r="E215" s="156"/>
    </row>
    <row r="216" spans="1:5" ht="15.75">
      <c r="A216" s="68"/>
      <c r="B216" s="68"/>
      <c r="C216" s="79"/>
      <c r="D216" s="68"/>
      <c r="E216" s="156"/>
    </row>
    <row r="217" spans="1:5" ht="15.75">
      <c r="A217" s="68"/>
      <c r="B217" s="68"/>
      <c r="C217" s="79"/>
      <c r="D217" s="68"/>
      <c r="E217" s="156"/>
    </row>
    <row r="218" spans="1:5" ht="15.75">
      <c r="A218" s="68"/>
      <c r="B218" s="68"/>
      <c r="C218" s="79"/>
      <c r="D218" s="68"/>
      <c r="E218" s="156"/>
    </row>
    <row r="219" spans="1:5" ht="15.75">
      <c r="A219" s="68"/>
      <c r="B219" s="68"/>
      <c r="C219" s="79"/>
      <c r="D219" s="68"/>
      <c r="E219" s="156"/>
    </row>
    <row r="220" spans="1:5" ht="15.75">
      <c r="A220" s="68"/>
      <c r="B220" s="68"/>
      <c r="C220" s="79"/>
      <c r="D220" s="68"/>
      <c r="E220" s="156"/>
    </row>
    <row r="221" spans="1:5" ht="15.75">
      <c r="A221" s="68"/>
      <c r="B221" s="68"/>
      <c r="C221" s="79"/>
      <c r="D221" s="68"/>
      <c r="E221" s="156"/>
    </row>
    <row r="222" spans="1:5" ht="15.75">
      <c r="A222" s="68"/>
      <c r="B222" s="68"/>
      <c r="C222" s="79"/>
      <c r="D222" s="68"/>
      <c r="E222" s="156"/>
    </row>
    <row r="223" spans="1:5" ht="15.75">
      <c r="A223" s="68"/>
      <c r="B223" s="68"/>
      <c r="C223" s="79"/>
      <c r="D223" s="68"/>
      <c r="E223" s="156"/>
    </row>
    <row r="224" spans="1:5" ht="15.75">
      <c r="A224" s="68"/>
      <c r="B224" s="68"/>
      <c r="C224" s="79"/>
      <c r="D224" s="68"/>
      <c r="E224" s="156"/>
    </row>
    <row r="225" spans="1:5" ht="15.75">
      <c r="A225" s="68"/>
      <c r="B225" s="68"/>
      <c r="C225" s="79"/>
      <c r="D225" s="68"/>
      <c r="E225" s="156"/>
    </row>
    <row r="226" spans="1:5" ht="15.75">
      <c r="A226" s="68"/>
      <c r="B226" s="68"/>
      <c r="C226" s="79"/>
      <c r="D226" s="68"/>
      <c r="E226" s="156"/>
    </row>
    <row r="227" spans="1:5" ht="15.75">
      <c r="A227" s="68"/>
      <c r="B227" s="68"/>
      <c r="C227" s="79"/>
      <c r="D227" s="68"/>
      <c r="E227" s="156"/>
    </row>
    <row r="228" spans="1:5" ht="15.75">
      <c r="A228" s="68"/>
      <c r="B228" s="68"/>
      <c r="C228" s="79"/>
      <c r="D228" s="68"/>
      <c r="E228" s="156"/>
    </row>
    <row r="229" spans="1:5" ht="15.75">
      <c r="A229" s="68"/>
      <c r="B229" s="68"/>
      <c r="C229" s="79"/>
      <c r="D229" s="68"/>
      <c r="E229" s="156"/>
    </row>
    <row r="230" spans="1:5" ht="15.75">
      <c r="A230" s="68"/>
      <c r="B230" s="68"/>
      <c r="C230" s="79"/>
      <c r="D230" s="68"/>
      <c r="E230" s="156"/>
    </row>
    <row r="231" spans="1:5" ht="15.75">
      <c r="A231" s="68"/>
      <c r="B231" s="68"/>
      <c r="C231" s="79"/>
      <c r="D231" s="68"/>
      <c r="E231" s="156"/>
    </row>
    <row r="232" spans="1:5" ht="15.75">
      <c r="A232" s="68"/>
      <c r="B232" s="68"/>
      <c r="C232" s="79"/>
      <c r="D232" s="68"/>
      <c r="E232" s="156"/>
    </row>
    <row r="233" spans="1:5" ht="15.75">
      <c r="A233" s="68"/>
      <c r="B233" s="68"/>
      <c r="C233" s="79"/>
      <c r="D233" s="68"/>
      <c r="E233" s="156"/>
    </row>
    <row r="234" spans="1:5" ht="15.75">
      <c r="A234" s="68"/>
      <c r="B234" s="68"/>
      <c r="C234" s="79"/>
      <c r="D234" s="68"/>
      <c r="E234" s="156"/>
    </row>
    <row r="235" spans="1:5" ht="15.75">
      <c r="A235" s="68"/>
      <c r="B235" s="68"/>
      <c r="C235" s="79"/>
      <c r="D235" s="68"/>
      <c r="E235" s="156"/>
    </row>
    <row r="236" spans="1:5" ht="15.75">
      <c r="A236" s="68"/>
      <c r="B236" s="68"/>
      <c r="C236" s="79"/>
      <c r="D236" s="68"/>
      <c r="E236" s="156"/>
    </row>
    <row r="237" spans="1:5" ht="15.75">
      <c r="A237" s="68"/>
      <c r="B237" s="68"/>
      <c r="C237" s="79"/>
      <c r="D237" s="68"/>
      <c r="E237" s="156"/>
    </row>
    <row r="238" spans="1:5" ht="15.75">
      <c r="A238" s="68"/>
      <c r="B238" s="68"/>
      <c r="C238" s="79"/>
      <c r="D238" s="68"/>
      <c r="E238" s="156"/>
    </row>
    <row r="239" spans="1:5" ht="15.75">
      <c r="A239" s="68"/>
      <c r="B239" s="68"/>
      <c r="C239" s="79"/>
      <c r="D239" s="68"/>
      <c r="E239" s="156"/>
    </row>
    <row r="240" spans="1:5" ht="15.75">
      <c r="A240" s="68"/>
      <c r="B240" s="68"/>
      <c r="C240" s="79"/>
      <c r="D240" s="68"/>
      <c r="E240" s="156"/>
    </row>
    <row r="241" spans="1:5" ht="15.75">
      <c r="A241" s="68"/>
      <c r="B241" s="68"/>
      <c r="C241" s="79"/>
      <c r="D241" s="68"/>
      <c r="E241" s="156"/>
    </row>
    <row r="242" spans="1:5" ht="15.75">
      <c r="A242" s="68"/>
      <c r="B242" s="68"/>
      <c r="C242" s="79"/>
      <c r="D242" s="68"/>
      <c r="E242" s="156"/>
    </row>
    <row r="243" spans="1:5" ht="15.75">
      <c r="A243" s="68"/>
      <c r="B243" s="68"/>
      <c r="C243" s="79"/>
      <c r="D243" s="68"/>
      <c r="E243" s="156"/>
    </row>
    <row r="244" spans="1:5" ht="15.75">
      <c r="A244" s="68"/>
      <c r="B244" s="68"/>
      <c r="C244" s="79"/>
      <c r="D244" s="68"/>
      <c r="E244" s="156"/>
    </row>
    <row r="245" ht="15">
      <c r="E245" s="4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  <row r="349" ht="15">
      <c r="E349" s="4"/>
    </row>
    <row r="350" ht="15">
      <c r="E350" s="4"/>
    </row>
    <row r="351" ht="15">
      <c r="E351" s="4"/>
    </row>
    <row r="352" ht="15">
      <c r="E352" s="4"/>
    </row>
    <row r="353" ht="15">
      <c r="E353" s="4"/>
    </row>
    <row r="354" ht="15">
      <c r="E354" s="4"/>
    </row>
    <row r="355" ht="15">
      <c r="E355" s="4"/>
    </row>
    <row r="356" ht="15">
      <c r="E356" s="4"/>
    </row>
    <row r="357" ht="15">
      <c r="E357" s="4"/>
    </row>
    <row r="358" ht="15">
      <c r="E358" s="4"/>
    </row>
    <row r="359" ht="15">
      <c r="E359" s="4"/>
    </row>
    <row r="360" ht="15">
      <c r="E360" s="4"/>
    </row>
    <row r="361" ht="15">
      <c r="E361" s="4"/>
    </row>
    <row r="362" ht="15">
      <c r="E362" s="4"/>
    </row>
    <row r="363" ht="15">
      <c r="E363" s="4"/>
    </row>
    <row r="364" ht="15">
      <c r="E364" s="4"/>
    </row>
    <row r="365" ht="15">
      <c r="E365" s="4"/>
    </row>
    <row r="366" ht="15">
      <c r="E366" s="4"/>
    </row>
    <row r="367" ht="15">
      <c r="E367" s="4"/>
    </row>
    <row r="368" ht="15">
      <c r="E368" s="4"/>
    </row>
    <row r="369" ht="15">
      <c r="E369" s="4"/>
    </row>
    <row r="370" ht="15">
      <c r="E370" s="4"/>
    </row>
    <row r="371" ht="15">
      <c r="E371" s="4"/>
    </row>
    <row r="372" ht="15">
      <c r="E372" s="4"/>
    </row>
    <row r="373" ht="15">
      <c r="E373" s="4"/>
    </row>
    <row r="374" ht="15">
      <c r="E374" s="4"/>
    </row>
    <row r="375" ht="15">
      <c r="E375" s="4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  <row r="525" ht="15">
      <c r="E525" s="4"/>
    </row>
    <row r="526" ht="15">
      <c r="E526" s="4"/>
    </row>
    <row r="527" ht="15">
      <c r="E527" s="4"/>
    </row>
    <row r="528" ht="15">
      <c r="E528" s="4"/>
    </row>
    <row r="529" ht="15">
      <c r="E529" s="4"/>
    </row>
    <row r="530" ht="15">
      <c r="E530" s="4"/>
    </row>
    <row r="531" ht="15">
      <c r="E531" s="4"/>
    </row>
    <row r="532" ht="15">
      <c r="E532" s="4"/>
    </row>
    <row r="533" ht="15">
      <c r="E533" s="4"/>
    </row>
    <row r="534" ht="15">
      <c r="E534" s="4"/>
    </row>
    <row r="535" ht="15">
      <c r="E535" s="4"/>
    </row>
    <row r="536" ht="15">
      <c r="E536" s="4"/>
    </row>
    <row r="537" ht="15">
      <c r="E537" s="4"/>
    </row>
    <row r="538" ht="15">
      <c r="E538" s="4"/>
    </row>
    <row r="539" ht="15">
      <c r="E539" s="4"/>
    </row>
    <row r="540" ht="15">
      <c r="E540" s="4"/>
    </row>
    <row r="541" ht="15">
      <c r="E541" s="4"/>
    </row>
    <row r="542" ht="15">
      <c r="E542" s="4"/>
    </row>
    <row r="543" ht="15">
      <c r="E543" s="4"/>
    </row>
    <row r="544" ht="15">
      <c r="E544" s="4"/>
    </row>
    <row r="545" ht="15">
      <c r="E545" s="4"/>
    </row>
    <row r="546" ht="15">
      <c r="E546" s="4"/>
    </row>
    <row r="547" ht="15">
      <c r="E547" s="4"/>
    </row>
    <row r="548" ht="15">
      <c r="E548" s="4"/>
    </row>
    <row r="549" ht="15">
      <c r="E549" s="4"/>
    </row>
    <row r="550" ht="15">
      <c r="E550" s="4"/>
    </row>
    <row r="551" ht="15">
      <c r="E551" s="4"/>
    </row>
    <row r="552" ht="15">
      <c r="E552" s="4"/>
    </row>
    <row r="553" ht="15">
      <c r="E553" s="4"/>
    </row>
    <row r="554" ht="15">
      <c r="E554" s="4"/>
    </row>
    <row r="555" ht="15">
      <c r="E555" s="4"/>
    </row>
    <row r="556" ht="15">
      <c r="E556" s="4"/>
    </row>
    <row r="557" ht="15">
      <c r="E557" s="4"/>
    </row>
    <row r="558" ht="15">
      <c r="E558" s="4"/>
    </row>
    <row r="559" ht="15">
      <c r="E559" s="4"/>
    </row>
    <row r="560" ht="15">
      <c r="E560" s="4"/>
    </row>
    <row r="561" ht="15">
      <c r="E561" s="4"/>
    </row>
    <row r="562" ht="15">
      <c r="E562" s="4"/>
    </row>
    <row r="563" ht="15">
      <c r="E563" s="4"/>
    </row>
    <row r="564" ht="15">
      <c r="E564" s="4"/>
    </row>
    <row r="565" ht="15">
      <c r="E565" s="4"/>
    </row>
    <row r="566" ht="15">
      <c r="E566" s="4"/>
    </row>
    <row r="567" ht="15">
      <c r="E567" s="4"/>
    </row>
    <row r="568" ht="15">
      <c r="E568" s="4"/>
    </row>
    <row r="569" ht="15">
      <c r="E569" s="4"/>
    </row>
    <row r="570" ht="15">
      <c r="E570" s="4"/>
    </row>
    <row r="571" ht="15">
      <c r="E571" s="4"/>
    </row>
    <row r="572" ht="15">
      <c r="E572" s="4"/>
    </row>
    <row r="573" ht="15">
      <c r="E573" s="4"/>
    </row>
    <row r="574" ht="15">
      <c r="E574" s="4"/>
    </row>
    <row r="575" ht="15">
      <c r="E575" s="4"/>
    </row>
    <row r="576" ht="15">
      <c r="E576" s="4"/>
    </row>
    <row r="577" ht="15">
      <c r="E577" s="4"/>
    </row>
    <row r="578" ht="15">
      <c r="E578" s="4"/>
    </row>
    <row r="579" ht="15">
      <c r="E579" s="4"/>
    </row>
    <row r="580" ht="15">
      <c r="E580" s="4"/>
    </row>
    <row r="581" ht="15">
      <c r="E581" s="4"/>
    </row>
    <row r="582" ht="15">
      <c r="E582" s="4"/>
    </row>
    <row r="583" ht="15">
      <c r="E583" s="4"/>
    </row>
    <row r="584" ht="15">
      <c r="E584" s="4"/>
    </row>
    <row r="585" ht="15">
      <c r="E585" s="4"/>
    </row>
    <row r="586" ht="15">
      <c r="E586" s="4"/>
    </row>
    <row r="587" ht="15">
      <c r="E587" s="4"/>
    </row>
    <row r="588" ht="15">
      <c r="E588" s="4"/>
    </row>
    <row r="589" ht="15">
      <c r="E589" s="4"/>
    </row>
    <row r="590" ht="15">
      <c r="E590" s="4"/>
    </row>
    <row r="591" ht="15">
      <c r="E591" s="4"/>
    </row>
    <row r="592" ht="15">
      <c r="E592" s="4"/>
    </row>
    <row r="593" ht="15">
      <c r="E593" s="4"/>
    </row>
    <row r="594" ht="15">
      <c r="E594" s="4"/>
    </row>
    <row r="595" ht="15">
      <c r="E595" s="4"/>
    </row>
    <row r="596" ht="15">
      <c r="E596" s="4"/>
    </row>
    <row r="597" ht="15">
      <c r="E597" s="4"/>
    </row>
    <row r="598" ht="15">
      <c r="E598" s="4"/>
    </row>
    <row r="599" ht="15">
      <c r="E599" s="4"/>
    </row>
  </sheetData>
  <sheetProtection password="DAF5" sheet="1" objects="1" scenarios="1"/>
  <mergeCells count="20">
    <mergeCell ref="D1:E1"/>
    <mergeCell ref="E107:E108"/>
    <mergeCell ref="C5:E5"/>
    <mergeCell ref="A105:E105"/>
    <mergeCell ref="A3:E3"/>
    <mergeCell ref="A4:E4"/>
    <mergeCell ref="A126:B126"/>
    <mergeCell ref="B110:C110"/>
    <mergeCell ref="A107:A108"/>
    <mergeCell ref="B111:C111"/>
    <mergeCell ref="B112:C112"/>
    <mergeCell ref="B107:C108"/>
    <mergeCell ref="C126:E126"/>
    <mergeCell ref="C120:E120"/>
    <mergeCell ref="C119:E119"/>
    <mergeCell ref="D107:D108"/>
    <mergeCell ref="B109:C109"/>
    <mergeCell ref="A120:B120"/>
    <mergeCell ref="B113:C113"/>
    <mergeCell ref="B117:C117"/>
  </mergeCells>
  <printOptions/>
  <pageMargins left="0.748031496062992" right="0" top="0.537401575" bottom="0.261811024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7">
      <selection activeCell="A19" sqref="A19"/>
    </sheetView>
  </sheetViews>
  <sheetFormatPr defaultColWidth="8.796875" defaultRowHeight="15"/>
  <cols>
    <col min="1" max="1" width="51.8984375" style="10" customWidth="1"/>
    <col min="2" max="2" width="15.5" style="11" customWidth="1"/>
    <col min="3" max="3" width="5.09765625" style="10" customWidth="1"/>
    <col min="4" max="4" width="16.3984375" style="10" customWidth="1"/>
    <col min="5" max="5" width="14.59765625" style="10" customWidth="1"/>
    <col min="6" max="6" width="16.19921875" style="10" customWidth="1"/>
    <col min="7" max="7" width="14.8984375" style="10" customWidth="1"/>
    <col min="8" max="16384" width="9" style="10" customWidth="1"/>
  </cols>
  <sheetData>
    <row r="1" spans="1:7" ht="31.5" customHeight="1">
      <c r="A1" s="351" t="s">
        <v>667</v>
      </c>
      <c r="B1" s="337"/>
      <c r="C1" s="337"/>
      <c r="D1" s="337"/>
      <c r="E1" s="352"/>
      <c r="F1" s="372" t="s">
        <v>669</v>
      </c>
      <c r="G1" s="384"/>
    </row>
    <row r="2" spans="1:7" ht="20.25" customHeight="1">
      <c r="A2" s="113" t="s">
        <v>666</v>
      </c>
      <c r="B2" s="7"/>
      <c r="C2" s="7"/>
      <c r="D2" s="7"/>
      <c r="E2" s="7"/>
      <c r="F2" s="384" t="s">
        <v>652</v>
      </c>
      <c r="G2" s="384"/>
    </row>
    <row r="3" spans="1:7" ht="21.75" customHeight="1">
      <c r="A3" s="380" t="s">
        <v>668</v>
      </c>
      <c r="B3" s="380"/>
      <c r="C3" s="380"/>
      <c r="D3" s="380"/>
      <c r="E3" s="380"/>
      <c r="F3" s="380"/>
      <c r="G3" s="380"/>
    </row>
    <row r="4" spans="1:7" ht="15.75">
      <c r="A4" s="379"/>
      <c r="B4" s="379"/>
      <c r="C4" s="379"/>
      <c r="D4" s="379"/>
      <c r="E4" s="379"/>
      <c r="F4" s="379"/>
      <c r="G4" s="379"/>
    </row>
    <row r="5" spans="1:7" ht="15.75">
      <c r="A5" s="68"/>
      <c r="B5" s="68"/>
      <c r="C5" s="79"/>
      <c r="D5" s="362" t="s">
        <v>12</v>
      </c>
      <c r="E5" s="362"/>
      <c r="F5" s="362"/>
      <c r="G5" s="362"/>
    </row>
    <row r="6" spans="1:7" ht="21" customHeight="1">
      <c r="A6" s="377" t="s">
        <v>14</v>
      </c>
      <c r="B6" s="377" t="s">
        <v>277</v>
      </c>
      <c r="C6" s="377" t="s">
        <v>201</v>
      </c>
      <c r="D6" s="368" t="s">
        <v>670</v>
      </c>
      <c r="E6" s="369"/>
      <c r="F6" s="370" t="s">
        <v>671</v>
      </c>
      <c r="G6" s="371"/>
    </row>
    <row r="7" spans="1:7" ht="15.75">
      <c r="A7" s="366"/>
      <c r="B7" s="366"/>
      <c r="C7" s="366"/>
      <c r="D7" s="311" t="s">
        <v>649</v>
      </c>
      <c r="E7" s="311" t="s">
        <v>650</v>
      </c>
      <c r="F7" s="312" t="s">
        <v>649</v>
      </c>
      <c r="G7" s="313" t="s">
        <v>650</v>
      </c>
    </row>
    <row r="8" spans="1:7" s="11" customFormat="1" ht="15.75">
      <c r="A8" s="314">
        <v>1</v>
      </c>
      <c r="B8" s="314">
        <v>2</v>
      </c>
      <c r="C8" s="314">
        <v>3</v>
      </c>
      <c r="D8" s="314">
        <v>4</v>
      </c>
      <c r="E8" s="314">
        <v>5</v>
      </c>
      <c r="F8" s="314">
        <v>6</v>
      </c>
      <c r="G8" s="314">
        <v>7</v>
      </c>
    </row>
    <row r="9" spans="1:7" ht="15.75">
      <c r="A9" s="315" t="s">
        <v>373</v>
      </c>
      <c r="B9" s="316" t="s">
        <v>170</v>
      </c>
      <c r="C9" s="317">
        <v>24</v>
      </c>
      <c r="D9" s="336">
        <v>80539123072</v>
      </c>
      <c r="E9" s="318">
        <f>225979730759-158767309815</f>
        <v>67212420944</v>
      </c>
      <c r="F9" s="318">
        <v>278995547435</v>
      </c>
      <c r="G9" s="348">
        <v>225979730759</v>
      </c>
    </row>
    <row r="10" spans="1:7" ht="15.75">
      <c r="A10" s="319" t="s">
        <v>374</v>
      </c>
      <c r="B10" s="320" t="s">
        <v>166</v>
      </c>
      <c r="C10" s="321">
        <v>24</v>
      </c>
      <c r="D10" s="322"/>
      <c r="E10" s="322"/>
      <c r="F10" s="322"/>
      <c r="G10" s="322"/>
    </row>
    <row r="11" spans="1:7" ht="15.75">
      <c r="A11" s="323" t="s">
        <v>375</v>
      </c>
      <c r="B11" s="324">
        <v>10</v>
      </c>
      <c r="C11" s="324">
        <v>24</v>
      </c>
      <c r="D11" s="325">
        <f>D9</f>
        <v>80539123072</v>
      </c>
      <c r="E11" s="325">
        <f>E9</f>
        <v>67212420944</v>
      </c>
      <c r="F11" s="325">
        <f>F9</f>
        <v>278995547435</v>
      </c>
      <c r="G11" s="322">
        <f>G9</f>
        <v>225979730759</v>
      </c>
    </row>
    <row r="12" spans="1:7" ht="15.75">
      <c r="A12" s="319" t="s">
        <v>376</v>
      </c>
      <c r="B12" s="321">
        <v>11</v>
      </c>
      <c r="C12" s="321">
        <v>25</v>
      </c>
      <c r="D12" s="322">
        <v>75218677299</v>
      </c>
      <c r="E12" s="322">
        <f>219581298168-150904935910</f>
        <v>68676362258</v>
      </c>
      <c r="F12" s="322">
        <v>259836715724</v>
      </c>
      <c r="G12" s="322">
        <v>219581298168</v>
      </c>
    </row>
    <row r="13" spans="1:7" ht="15.75">
      <c r="A13" s="326" t="s">
        <v>651</v>
      </c>
      <c r="B13" s="324">
        <v>20</v>
      </c>
      <c r="C13" s="324"/>
      <c r="D13" s="327">
        <f>D11-D12</f>
        <v>5320445773</v>
      </c>
      <c r="E13" s="353">
        <f>E11-E12</f>
        <v>-1463941314</v>
      </c>
      <c r="F13" s="327">
        <f>F11-F12</f>
        <v>19158831711</v>
      </c>
      <c r="G13" s="332">
        <f>G11-G12</f>
        <v>6398432591</v>
      </c>
    </row>
    <row r="14" spans="1:7" ht="15.75">
      <c r="A14" s="319" t="s">
        <v>377</v>
      </c>
      <c r="B14" s="321">
        <v>21</v>
      </c>
      <c r="C14" s="321">
        <v>24</v>
      </c>
      <c r="D14" s="322">
        <v>2803209832</v>
      </c>
      <c r="E14" s="322">
        <f>30737546415-10017673891</f>
        <v>20719872524</v>
      </c>
      <c r="F14" s="322">
        <v>13624446674</v>
      </c>
      <c r="G14" s="322">
        <v>30737546415</v>
      </c>
    </row>
    <row r="15" spans="1:7" ht="15.75">
      <c r="A15" s="319" t="s">
        <v>378</v>
      </c>
      <c r="B15" s="321">
        <v>22</v>
      </c>
      <c r="C15" s="321">
        <v>26</v>
      </c>
      <c r="D15" s="322">
        <v>4937818926</v>
      </c>
      <c r="E15" s="322">
        <f>14865369809-4509242074</f>
        <v>10356127735</v>
      </c>
      <c r="F15" s="322">
        <v>13570643013</v>
      </c>
      <c r="G15" s="322">
        <v>14865369809</v>
      </c>
    </row>
    <row r="16" spans="1:7" s="2" customFormat="1" ht="15.75">
      <c r="A16" s="328" t="s">
        <v>379</v>
      </c>
      <c r="B16" s="329">
        <v>23</v>
      </c>
      <c r="C16" s="329"/>
      <c r="D16" s="330">
        <v>2813770585</v>
      </c>
      <c r="E16" s="330">
        <v>2904318315</v>
      </c>
      <c r="F16" s="331">
        <v>5718088900</v>
      </c>
      <c r="G16" s="347">
        <v>5439812403</v>
      </c>
    </row>
    <row r="17" spans="1:7" ht="15.75">
      <c r="A17" s="319" t="s">
        <v>380</v>
      </c>
      <c r="B17" s="321">
        <v>24</v>
      </c>
      <c r="C17" s="321"/>
      <c r="D17" s="322">
        <v>0</v>
      </c>
      <c r="E17" s="322">
        <v>0</v>
      </c>
      <c r="F17" s="322">
        <v>0</v>
      </c>
      <c r="G17" s="322">
        <v>0</v>
      </c>
    </row>
    <row r="18" spans="1:7" ht="15.75">
      <c r="A18" s="319" t="s">
        <v>381</v>
      </c>
      <c r="B18" s="321">
        <v>25</v>
      </c>
      <c r="C18" s="321"/>
      <c r="D18" s="322">
        <v>2609031948</v>
      </c>
      <c r="E18" s="322">
        <f>7436688159-4365739266</f>
        <v>3070948893</v>
      </c>
      <c r="F18" s="322">
        <v>7217094552</v>
      </c>
      <c r="G18" s="322">
        <v>7436688159</v>
      </c>
    </row>
    <row r="19" spans="1:7" ht="30">
      <c r="A19" s="326" t="s">
        <v>382</v>
      </c>
      <c r="B19" s="324">
        <v>30</v>
      </c>
      <c r="C19" s="324"/>
      <c r="D19" s="327">
        <f>D13+D14-D15-D18</f>
        <v>576804731</v>
      </c>
      <c r="E19" s="327">
        <f>E13+E14-E15-E18</f>
        <v>5828854582</v>
      </c>
      <c r="F19" s="327">
        <f>F13+F14-F15-F18</f>
        <v>11995540820</v>
      </c>
      <c r="G19" s="332">
        <f>G13+G14-G15-G18</f>
        <v>14833921038</v>
      </c>
    </row>
    <row r="20" spans="1:7" ht="15.75">
      <c r="A20" s="319" t="s">
        <v>383</v>
      </c>
      <c r="B20" s="321">
        <v>31</v>
      </c>
      <c r="C20" s="321"/>
      <c r="D20" s="322">
        <v>18019746303</v>
      </c>
      <c r="E20" s="322">
        <f>5395598677-4523256279</f>
        <v>872342398</v>
      </c>
      <c r="F20" s="322">
        <v>19005325269</v>
      </c>
      <c r="G20" s="322">
        <v>5395598677</v>
      </c>
    </row>
    <row r="21" spans="1:7" ht="15.75">
      <c r="A21" s="319" t="s">
        <v>384</v>
      </c>
      <c r="B21" s="321">
        <v>32</v>
      </c>
      <c r="C21" s="321"/>
      <c r="D21" s="322">
        <v>1258530</v>
      </c>
      <c r="E21" s="322">
        <f>3516991224-3450965969</f>
        <v>66025255</v>
      </c>
      <c r="F21" s="322">
        <v>80985802</v>
      </c>
      <c r="G21" s="322">
        <v>3516991224</v>
      </c>
    </row>
    <row r="22" spans="1:7" ht="15.75">
      <c r="A22" s="319" t="s">
        <v>385</v>
      </c>
      <c r="B22" s="321">
        <v>40</v>
      </c>
      <c r="C22" s="321"/>
      <c r="D22" s="322">
        <f>D20-D21</f>
        <v>18018487773</v>
      </c>
      <c r="E22" s="322">
        <f>E20-E21</f>
        <v>806317143</v>
      </c>
      <c r="F22" s="322">
        <f>F20-F21</f>
        <v>18924339467</v>
      </c>
      <c r="G22" s="322">
        <f>G20-G21</f>
        <v>1878607453</v>
      </c>
    </row>
    <row r="23" spans="1:7" ht="15.75">
      <c r="A23" s="319" t="s">
        <v>386</v>
      </c>
      <c r="B23" s="321">
        <v>50</v>
      </c>
      <c r="C23" s="321"/>
      <c r="D23" s="344">
        <f>D19+D22</f>
        <v>18595292504</v>
      </c>
      <c r="E23" s="332">
        <f>E19+E22</f>
        <v>6635171725</v>
      </c>
      <c r="F23" s="344">
        <f>F19+F22</f>
        <v>30919880287</v>
      </c>
      <c r="G23" s="332">
        <f>G19+G22</f>
        <v>16712528491</v>
      </c>
    </row>
    <row r="24" spans="1:7" ht="15.75">
      <c r="A24" s="319" t="s">
        <v>656</v>
      </c>
      <c r="B24" s="321">
        <v>51</v>
      </c>
      <c r="C24" s="321">
        <v>27</v>
      </c>
      <c r="D24" s="333">
        <v>4771727656</v>
      </c>
      <c r="E24" s="333">
        <f>2430141022-685674077</f>
        <v>1744466945</v>
      </c>
      <c r="F24" s="333">
        <v>6555747924</v>
      </c>
      <c r="G24" s="333">
        <v>2430141022</v>
      </c>
    </row>
    <row r="25" spans="1:7" ht="15.75">
      <c r="A25" s="323" t="s">
        <v>657</v>
      </c>
      <c r="B25" s="324">
        <v>52</v>
      </c>
      <c r="C25" s="324"/>
      <c r="D25" s="342"/>
      <c r="E25" s="342"/>
      <c r="F25" s="342"/>
      <c r="G25" s="333"/>
    </row>
    <row r="26" spans="1:7" ht="15.75">
      <c r="A26" s="319" t="s">
        <v>658</v>
      </c>
      <c r="B26" s="321">
        <v>60</v>
      </c>
      <c r="C26" s="321">
        <v>27</v>
      </c>
      <c r="D26" s="344">
        <f>D23-D24</f>
        <v>13823564848</v>
      </c>
      <c r="E26" s="332">
        <f>E23-E24</f>
        <v>4890704780</v>
      </c>
      <c r="F26" s="332">
        <f>F23-F24</f>
        <v>24364132363</v>
      </c>
      <c r="G26" s="332">
        <f>G23-G24</f>
        <v>14282387469</v>
      </c>
    </row>
    <row r="27" spans="1:7" ht="15.75">
      <c r="A27" s="334" t="s">
        <v>659</v>
      </c>
      <c r="B27" s="335">
        <v>70</v>
      </c>
      <c r="C27" s="335"/>
      <c r="D27" s="346">
        <f>D26/15000000</f>
        <v>921.5709898666667</v>
      </c>
      <c r="E27" s="345">
        <f>E26/15000000</f>
        <v>326.04698533333334</v>
      </c>
      <c r="F27" s="345">
        <f>F26/15000000</f>
        <v>1624.2754908666666</v>
      </c>
      <c r="G27" s="343">
        <f>G26/15000000</f>
        <v>952.1591646</v>
      </c>
    </row>
    <row r="28" spans="1:7" ht="15.75">
      <c r="A28" s="338"/>
      <c r="B28" s="339"/>
      <c r="C28" s="339"/>
      <c r="D28" s="340"/>
      <c r="E28" s="341"/>
      <c r="F28" s="341"/>
      <c r="G28" s="341"/>
    </row>
    <row r="29" spans="1:7" ht="19.5" customHeight="1">
      <c r="A29" s="68"/>
      <c r="B29" s="79"/>
      <c r="C29" s="381" t="s">
        <v>692</v>
      </c>
      <c r="D29" s="381"/>
      <c r="E29" s="381"/>
      <c r="F29" s="381"/>
      <c r="G29" s="381"/>
    </row>
    <row r="30" spans="1:7" s="8" customFormat="1" ht="19.5" customHeight="1">
      <c r="A30" s="384" t="s">
        <v>662</v>
      </c>
      <c r="B30" s="384"/>
      <c r="C30" s="380" t="s">
        <v>660</v>
      </c>
      <c r="D30" s="380"/>
      <c r="E30" s="380"/>
      <c r="F30" s="380"/>
      <c r="G30" s="310"/>
    </row>
    <row r="31" spans="1:7" s="8" customFormat="1" ht="19.5" customHeight="1">
      <c r="A31" s="113"/>
      <c r="B31" s="113"/>
      <c r="C31" s="310"/>
      <c r="D31" s="310"/>
      <c r="E31" s="310"/>
      <c r="F31" s="310"/>
      <c r="G31" s="310"/>
    </row>
    <row r="32" spans="1:7" s="8" customFormat="1" ht="19.5" customHeight="1">
      <c r="A32" s="113" t="s">
        <v>702</v>
      </c>
      <c r="B32" s="113" t="s">
        <v>700</v>
      </c>
      <c r="C32" s="361"/>
      <c r="D32" s="361"/>
      <c r="E32" s="380" t="s">
        <v>700</v>
      </c>
      <c r="F32" s="380"/>
      <c r="G32" s="310"/>
    </row>
    <row r="33" spans="1:7" s="8" customFormat="1" ht="19.5" customHeight="1">
      <c r="A33" s="360"/>
      <c r="B33" s="360"/>
      <c r="C33" s="79"/>
      <c r="D33" s="79"/>
      <c r="E33" s="79"/>
      <c r="F33" s="79"/>
      <c r="G33" s="310"/>
    </row>
    <row r="34" spans="1:7" s="8" customFormat="1" ht="19.5" customHeight="1">
      <c r="A34" s="113"/>
      <c r="B34" s="113"/>
      <c r="C34" s="310"/>
      <c r="D34" s="310"/>
      <c r="E34" s="310"/>
      <c r="F34" s="310"/>
      <c r="G34" s="310"/>
    </row>
    <row r="35" spans="1:7" s="3" customFormat="1" ht="15.75">
      <c r="A35" s="384" t="s">
        <v>663</v>
      </c>
      <c r="B35" s="384"/>
      <c r="C35" s="380" t="s">
        <v>661</v>
      </c>
      <c r="D35" s="380"/>
      <c r="E35" s="380"/>
      <c r="F35" s="380"/>
      <c r="G35" s="310"/>
    </row>
    <row r="36" spans="1:7" ht="15.75">
      <c r="A36" s="68"/>
      <c r="B36" s="68"/>
      <c r="C36" s="79"/>
      <c r="D36" s="68"/>
      <c r="E36" s="68"/>
      <c r="F36" s="68"/>
      <c r="G36" s="68"/>
    </row>
    <row r="37" spans="1:7" ht="15.75">
      <c r="A37" s="68"/>
      <c r="B37" s="79"/>
      <c r="C37" s="68"/>
      <c r="D37" s="68"/>
      <c r="E37" s="68"/>
      <c r="F37" s="68"/>
      <c r="G37" s="68"/>
    </row>
    <row r="38" spans="1:7" ht="15.75">
      <c r="A38" s="68"/>
      <c r="B38" s="79"/>
      <c r="C38" s="68"/>
      <c r="D38" s="68"/>
      <c r="E38" s="68"/>
      <c r="F38" s="68"/>
      <c r="G38" s="68"/>
    </row>
    <row r="39" spans="1:7" ht="15.75">
      <c r="A39" s="79"/>
      <c r="B39" s="79"/>
      <c r="C39" s="68"/>
      <c r="D39" s="79"/>
      <c r="E39" s="79"/>
      <c r="F39" s="68"/>
      <c r="G39" s="68"/>
    </row>
    <row r="40" spans="1:7" ht="15.75">
      <c r="A40" s="68"/>
      <c r="B40" s="79"/>
      <c r="C40" s="68"/>
      <c r="D40" s="68"/>
      <c r="E40" s="68"/>
      <c r="F40" s="68"/>
      <c r="G40" s="68"/>
    </row>
    <row r="41" spans="1:7" ht="15.75">
      <c r="A41" s="68"/>
      <c r="B41" s="79"/>
      <c r="C41" s="68"/>
      <c r="D41" s="68"/>
      <c r="E41" s="68"/>
      <c r="F41" s="68"/>
      <c r="G41" s="68"/>
    </row>
    <row r="42" spans="1:5" ht="15">
      <c r="A42" s="7"/>
      <c r="C42" s="367"/>
      <c r="D42" s="367"/>
      <c r="E42" s="7"/>
    </row>
  </sheetData>
  <sheetProtection password="DAF5" sheet="1" objects="1" scenarios="1"/>
  <mergeCells count="17">
    <mergeCell ref="E32:F32"/>
    <mergeCell ref="F1:G1"/>
    <mergeCell ref="F2:G2"/>
    <mergeCell ref="A3:G3"/>
    <mergeCell ref="F6:G6"/>
    <mergeCell ref="D5:G5"/>
    <mergeCell ref="D6:E6"/>
    <mergeCell ref="C29:G29"/>
    <mergeCell ref="A6:A7"/>
    <mergeCell ref="A4:G4"/>
    <mergeCell ref="C42:D42"/>
    <mergeCell ref="A30:B30"/>
    <mergeCell ref="C30:F30"/>
    <mergeCell ref="A35:B35"/>
    <mergeCell ref="C35:F35"/>
    <mergeCell ref="C6:C7"/>
    <mergeCell ref="B6:B7"/>
  </mergeCells>
  <printOptions horizontalCentered="1"/>
  <pageMargins left="0.5" right="0.25" top="0.25" bottom="0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1">
      <pane ySplit="9" topLeftCell="BM10" activePane="bottomLeft" state="frozen"/>
      <selection pane="topLeft" activeCell="A1" sqref="A1"/>
      <selection pane="bottomLeft" activeCell="B5" sqref="B5"/>
    </sheetView>
  </sheetViews>
  <sheetFormatPr defaultColWidth="8.796875" defaultRowHeight="15" outlineLevelRow="1"/>
  <cols>
    <col min="1" max="1" width="3.59765625" style="79" customWidth="1"/>
    <col min="2" max="2" width="47" style="80" customWidth="1"/>
    <col min="3" max="3" width="5.8984375" style="68" customWidth="1"/>
    <col min="4" max="4" width="10.5" style="68" customWidth="1"/>
    <col min="5" max="5" width="19.09765625" style="68" customWidth="1"/>
    <col min="6" max="16384" width="9" style="68" customWidth="1"/>
  </cols>
  <sheetData>
    <row r="1" spans="1:5" ht="15.75">
      <c r="A1" s="384" t="s">
        <v>679</v>
      </c>
      <c r="B1" s="396"/>
      <c r="C1" s="299"/>
      <c r="D1" s="384" t="s">
        <v>677</v>
      </c>
      <c r="E1" s="384"/>
    </row>
    <row r="2" spans="1:5" s="67" customFormat="1" ht="15.75">
      <c r="A2" s="397" t="s">
        <v>680</v>
      </c>
      <c r="B2" s="398"/>
      <c r="D2" s="291" t="s">
        <v>683</v>
      </c>
      <c r="E2" s="291"/>
    </row>
    <row r="3" spans="1:5" s="67" customFormat="1" ht="15.75">
      <c r="A3" s="397" t="s">
        <v>678</v>
      </c>
      <c r="B3" s="398"/>
      <c r="D3" s="384" t="s">
        <v>655</v>
      </c>
      <c r="E3" s="384"/>
    </row>
    <row r="4" spans="1:5" s="67" customFormat="1" ht="15.75">
      <c r="A4" s="355"/>
      <c r="B4" s="355"/>
      <c r="E4" s="295"/>
    </row>
    <row r="5" spans="1:5" s="67" customFormat="1" ht="20.25" customHeight="1">
      <c r="A5" s="290" t="s">
        <v>699</v>
      </c>
      <c r="B5" s="290"/>
      <c r="C5" s="290"/>
      <c r="D5" s="290"/>
      <c r="E5" s="290"/>
    </row>
    <row r="6" spans="1:5" ht="15.75">
      <c r="A6" s="365"/>
      <c r="B6" s="365"/>
      <c r="C6" s="365"/>
      <c r="D6" s="365"/>
      <c r="E6" s="365"/>
    </row>
    <row r="7" spans="1:5" ht="15.75">
      <c r="A7" s="83"/>
      <c r="B7" s="83"/>
      <c r="C7" s="83"/>
      <c r="D7" s="83"/>
      <c r="E7" s="83"/>
    </row>
    <row r="8" spans="1:5" ht="15.75">
      <c r="A8" s="69"/>
      <c r="B8" s="69"/>
      <c r="C8" s="69"/>
      <c r="D8" s="69"/>
      <c r="E8" s="69" t="s">
        <v>12</v>
      </c>
    </row>
    <row r="9" spans="1:5" s="73" customFormat="1" ht="31.5">
      <c r="A9" s="70" t="s">
        <v>13</v>
      </c>
      <c r="B9" s="71" t="s">
        <v>14</v>
      </c>
      <c r="C9" s="72" t="s">
        <v>15</v>
      </c>
      <c r="D9" s="72" t="s">
        <v>582</v>
      </c>
      <c r="E9" s="70" t="s">
        <v>672</v>
      </c>
    </row>
    <row r="10" spans="1:5" s="77" customFormat="1" ht="18" customHeight="1">
      <c r="A10" s="74" t="s">
        <v>199</v>
      </c>
      <c r="B10" s="75" t="s">
        <v>16</v>
      </c>
      <c r="C10" s="76"/>
      <c r="D10" s="76"/>
      <c r="E10" s="76"/>
    </row>
    <row r="11" spans="1:5" ht="18" customHeight="1" collapsed="1">
      <c r="A11" s="89">
        <v>1</v>
      </c>
      <c r="B11" s="90" t="s">
        <v>17</v>
      </c>
      <c r="C11" s="89" t="s">
        <v>170</v>
      </c>
      <c r="D11" s="89"/>
      <c r="E11" s="292">
        <v>228326999751</v>
      </c>
    </row>
    <row r="12" spans="1:5" s="78" customFormat="1" ht="18" customHeight="1" hidden="1" outlineLevel="1">
      <c r="A12" s="91"/>
      <c r="B12" s="92" t="s">
        <v>18</v>
      </c>
      <c r="C12" s="91" t="s">
        <v>19</v>
      </c>
      <c r="D12" s="91"/>
      <c r="E12" s="292"/>
    </row>
    <row r="13" spans="1:5" s="78" customFormat="1" ht="18" customHeight="1" hidden="1" outlineLevel="1">
      <c r="A13" s="91"/>
      <c r="B13" s="92" t="s">
        <v>20</v>
      </c>
      <c r="C13" s="91" t="s">
        <v>21</v>
      </c>
      <c r="D13" s="91"/>
      <c r="E13" s="292"/>
    </row>
    <row r="14" spans="1:5" s="78" customFormat="1" ht="18" customHeight="1" hidden="1" outlineLevel="1">
      <c r="A14" s="91"/>
      <c r="B14" s="92" t="s">
        <v>22</v>
      </c>
      <c r="C14" s="91" t="s">
        <v>23</v>
      </c>
      <c r="D14" s="91"/>
      <c r="E14" s="292"/>
    </row>
    <row r="15" spans="1:5" s="78" customFormat="1" ht="18" customHeight="1" hidden="1" outlineLevel="1">
      <c r="A15" s="91"/>
      <c r="B15" s="92" t="s">
        <v>24</v>
      </c>
      <c r="C15" s="91" t="s">
        <v>25</v>
      </c>
      <c r="D15" s="91"/>
      <c r="E15" s="292"/>
    </row>
    <row r="16" spans="1:5" s="78" customFormat="1" ht="18" customHeight="1" hidden="1" outlineLevel="1">
      <c r="A16" s="91"/>
      <c r="B16" s="92" t="s">
        <v>26</v>
      </c>
      <c r="C16" s="91" t="s">
        <v>27</v>
      </c>
      <c r="D16" s="91"/>
      <c r="E16" s="292"/>
    </row>
    <row r="17" spans="1:5" s="78" customFormat="1" ht="18" customHeight="1" hidden="1" outlineLevel="1">
      <c r="A17" s="91"/>
      <c r="B17" s="92" t="s">
        <v>28</v>
      </c>
      <c r="C17" s="91" t="s">
        <v>29</v>
      </c>
      <c r="D17" s="91"/>
      <c r="E17" s="292"/>
    </row>
    <row r="18" spans="1:5" ht="18" customHeight="1" collapsed="1">
      <c r="A18" s="89">
        <v>2</v>
      </c>
      <c r="B18" s="90" t="s">
        <v>30</v>
      </c>
      <c r="C18" s="89" t="s">
        <v>179</v>
      </c>
      <c r="D18" s="89"/>
      <c r="E18" s="358">
        <v>-178156109955</v>
      </c>
    </row>
    <row r="19" spans="1:5" s="78" customFormat="1" ht="18" customHeight="1" hidden="1" outlineLevel="1">
      <c r="A19" s="91"/>
      <c r="B19" s="92" t="s">
        <v>31</v>
      </c>
      <c r="C19" s="91" t="s">
        <v>32</v>
      </c>
      <c r="D19" s="91"/>
      <c r="E19" s="358"/>
    </row>
    <row r="20" spans="1:5" s="78" customFormat="1" ht="18" customHeight="1" hidden="1" outlineLevel="1">
      <c r="A20" s="91"/>
      <c r="B20" s="92" t="s">
        <v>33</v>
      </c>
      <c r="C20" s="91" t="s">
        <v>34</v>
      </c>
      <c r="D20" s="91"/>
      <c r="E20" s="358"/>
    </row>
    <row r="21" spans="1:5" s="78" customFormat="1" ht="18" customHeight="1" hidden="1" outlineLevel="1">
      <c r="A21" s="91"/>
      <c r="B21" s="92" t="s">
        <v>35</v>
      </c>
      <c r="C21" s="91" t="s">
        <v>36</v>
      </c>
      <c r="D21" s="91"/>
      <c r="E21" s="358" t="e">
        <f>SUMIF('[1]doi ung tien'!$E$6:$E$122,B21,'[1]doi ung tien'!$C$6:$C$122)-SUMIF('[1]doi ung tien'!$F$6:$F$122,B21,'[1]doi ung tien'!$D$6:$D$122)</f>
        <v>#VALUE!</v>
      </c>
    </row>
    <row r="22" spans="1:5" ht="18" customHeight="1" collapsed="1">
      <c r="A22" s="89">
        <v>3</v>
      </c>
      <c r="B22" s="90" t="s">
        <v>37</v>
      </c>
      <c r="C22" s="89" t="s">
        <v>166</v>
      </c>
      <c r="D22" s="89"/>
      <c r="E22" s="358">
        <v>-24848764918</v>
      </c>
    </row>
    <row r="23" spans="1:5" s="78" customFormat="1" ht="18" customHeight="1">
      <c r="A23" s="91"/>
      <c r="B23" s="92" t="s">
        <v>38</v>
      </c>
      <c r="C23" s="91" t="s">
        <v>39</v>
      </c>
      <c r="D23" s="91"/>
      <c r="E23" s="358"/>
    </row>
    <row r="24" spans="1:5" ht="18" customHeight="1" collapsed="1">
      <c r="A24" s="89">
        <v>4</v>
      </c>
      <c r="B24" s="90" t="s">
        <v>40</v>
      </c>
      <c r="C24" s="89" t="s">
        <v>174</v>
      </c>
      <c r="D24" s="89"/>
      <c r="E24" s="358">
        <v>-3848776351</v>
      </c>
    </row>
    <row r="25" spans="1:5" s="78" customFormat="1" ht="18" customHeight="1" hidden="1" outlineLevel="1">
      <c r="A25" s="91"/>
      <c r="B25" s="92" t="s">
        <v>41</v>
      </c>
      <c r="C25" s="91" t="s">
        <v>42</v>
      </c>
      <c r="D25" s="91"/>
      <c r="E25" s="358" t="e">
        <f>SUMIF('[1]doi ung tien'!$E$6:$E$122,B25,'[1]doi ung tien'!$C$6:$C$122)-SUMIF('[1]doi ung tien'!$F$6:$F$122,B25,'[1]doi ung tien'!$D$6:$D$122)</f>
        <v>#VALUE!</v>
      </c>
    </row>
    <row r="26" spans="1:5" s="78" customFormat="1" ht="18" customHeight="1" hidden="1" outlineLevel="1">
      <c r="A26" s="91"/>
      <c r="B26" s="92" t="s">
        <v>43</v>
      </c>
      <c r="C26" s="91" t="s">
        <v>44</v>
      </c>
      <c r="D26" s="91"/>
      <c r="E26" s="358" t="e">
        <f>SUMIF('[1]doi ung tien'!$E$6:$E$122,B26,'[1]doi ung tien'!$C$6:$C$122)-SUMIF('[1]doi ung tien'!$F$6:$F$122,B26,'[1]doi ung tien'!$D$6:$D$122)</f>
        <v>#VALUE!</v>
      </c>
    </row>
    <row r="27" spans="1:5" s="78" customFormat="1" ht="18" customHeight="1" hidden="1" outlineLevel="1">
      <c r="A27" s="91"/>
      <c r="B27" s="92" t="s">
        <v>45</v>
      </c>
      <c r="C27" s="91" t="s">
        <v>46</v>
      </c>
      <c r="D27" s="91"/>
      <c r="E27" s="358"/>
    </row>
    <row r="28" spans="1:5" ht="18" customHeight="1" collapsed="1">
      <c r="A28" s="89">
        <v>5</v>
      </c>
      <c r="B28" s="90" t="s">
        <v>262</v>
      </c>
      <c r="C28" s="89" t="s">
        <v>167</v>
      </c>
      <c r="D28" s="89"/>
      <c r="E28" s="358">
        <v>-3597275562</v>
      </c>
    </row>
    <row r="29" spans="1:5" s="78" customFormat="1" ht="18" customHeight="1" hidden="1" outlineLevel="1">
      <c r="A29" s="91"/>
      <c r="B29" s="92" t="s">
        <v>47</v>
      </c>
      <c r="C29" s="91" t="s">
        <v>48</v>
      </c>
      <c r="D29" s="91"/>
      <c r="E29" s="292" t="e">
        <f>SUMIF('[1]doi ung tien'!$E$6:$E$122,B29,'[1]doi ung tien'!$C$6:$C$122)-SUMIF('[1]doi ung tien'!$F$6:$F$122,B29,'[1]doi ung tien'!$D$6:$D$122)</f>
        <v>#VALUE!</v>
      </c>
    </row>
    <row r="30" spans="1:5" s="78" customFormat="1" ht="18" customHeight="1" hidden="1" outlineLevel="1">
      <c r="A30" s="91"/>
      <c r="B30" s="92" t="s">
        <v>49</v>
      </c>
      <c r="C30" s="91" t="s">
        <v>50</v>
      </c>
      <c r="D30" s="91"/>
      <c r="E30" s="292" t="e">
        <f>SUMIF('[1]doi ung tien'!$E$6:$E$122,B30,'[1]doi ung tien'!$C$6:$C$122)-SUMIF('[1]doi ung tien'!$F$6:$F$122,B30,'[1]doi ung tien'!$D$6:$D$122)</f>
        <v>#VALUE!</v>
      </c>
    </row>
    <row r="31" spans="1:5" ht="18" customHeight="1" collapsed="1">
      <c r="A31" s="89">
        <v>6</v>
      </c>
      <c r="B31" s="90" t="s">
        <v>51</v>
      </c>
      <c r="C31" s="89" t="s">
        <v>168</v>
      </c>
      <c r="D31" s="89"/>
      <c r="E31" s="292">
        <v>162204594955</v>
      </c>
    </row>
    <row r="32" spans="1:5" s="78" customFormat="1" ht="18" customHeight="1" hidden="1" outlineLevel="1">
      <c r="A32" s="91"/>
      <c r="B32" s="92" t="s">
        <v>52</v>
      </c>
      <c r="C32" s="91" t="s">
        <v>53</v>
      </c>
      <c r="D32" s="91"/>
      <c r="E32" s="292"/>
    </row>
    <row r="33" spans="1:5" s="78" customFormat="1" ht="18" customHeight="1" hidden="1" outlineLevel="1">
      <c r="A33" s="91"/>
      <c r="B33" s="92" t="s">
        <v>54</v>
      </c>
      <c r="C33" s="91" t="s">
        <v>55</v>
      </c>
      <c r="D33" s="91"/>
      <c r="E33" s="292" t="e">
        <f>SUMIF('[1]doi ung tien'!$E$6:$E$122,B33,'[1]doi ung tien'!$C$6:$C$122)-SUMIF('[1]doi ung tien'!$F$6:$F$122,B33,'[1]doi ung tien'!$D$6:$D$122)</f>
        <v>#VALUE!</v>
      </c>
    </row>
    <row r="34" spans="1:5" s="78" customFormat="1" ht="18" customHeight="1" hidden="1" outlineLevel="1">
      <c r="A34" s="91"/>
      <c r="B34" s="92" t="s">
        <v>56</v>
      </c>
      <c r="C34" s="91" t="s">
        <v>57</v>
      </c>
      <c r="D34" s="91"/>
      <c r="E34" s="292" t="e">
        <f>SUMIF('[1]doi ung tien'!$E$6:$E$122,B34,'[1]doi ung tien'!$C$6:$C$122)-SUMIF('[1]doi ung tien'!$F$6:$F$122,B34,'[1]doi ung tien'!$D$6:$D$122)</f>
        <v>#VALUE!</v>
      </c>
    </row>
    <row r="35" spans="1:5" s="78" customFormat="1" ht="18" customHeight="1" hidden="1" outlineLevel="1">
      <c r="A35" s="91"/>
      <c r="B35" s="92" t="s">
        <v>58</v>
      </c>
      <c r="C35" s="91" t="s">
        <v>59</v>
      </c>
      <c r="D35" s="91"/>
      <c r="E35" s="292"/>
    </row>
    <row r="36" spans="1:5" s="78" customFormat="1" ht="18" customHeight="1" hidden="1" outlineLevel="1">
      <c r="A36" s="91"/>
      <c r="B36" s="92" t="s">
        <v>61</v>
      </c>
      <c r="C36" s="91" t="s">
        <v>62</v>
      </c>
      <c r="D36" s="91"/>
      <c r="E36" s="292"/>
    </row>
    <row r="37" spans="1:5" s="78" customFormat="1" ht="18" customHeight="1" hidden="1" outlineLevel="1">
      <c r="A37" s="91"/>
      <c r="B37" s="92" t="s">
        <v>63</v>
      </c>
      <c r="C37" s="91" t="s">
        <v>64</v>
      </c>
      <c r="D37" s="91"/>
      <c r="E37" s="292"/>
    </row>
    <row r="38" spans="1:5" ht="18" customHeight="1" collapsed="1">
      <c r="A38" s="89">
        <v>7</v>
      </c>
      <c r="B38" s="90" t="s">
        <v>65</v>
      </c>
      <c r="C38" s="89" t="s">
        <v>169</v>
      </c>
      <c r="D38" s="89"/>
      <c r="E38" s="358">
        <v>-315108817408</v>
      </c>
    </row>
    <row r="39" spans="1:5" s="78" customFormat="1" ht="18" customHeight="1" hidden="1" outlineLevel="1">
      <c r="A39" s="91"/>
      <c r="B39" s="92" t="s">
        <v>66</v>
      </c>
      <c r="C39" s="91" t="s">
        <v>67</v>
      </c>
      <c r="D39" s="91"/>
      <c r="E39" s="104"/>
    </row>
    <row r="40" spans="1:5" s="78" customFormat="1" ht="18" customHeight="1" hidden="1" outlineLevel="1">
      <c r="A40" s="91"/>
      <c r="B40" s="92" t="s">
        <v>68</v>
      </c>
      <c r="C40" s="91" t="s">
        <v>69</v>
      </c>
      <c r="D40" s="91"/>
      <c r="E40" s="104"/>
    </row>
    <row r="41" spans="1:5" s="78" customFormat="1" ht="18" customHeight="1" hidden="1" outlineLevel="1">
      <c r="A41" s="91"/>
      <c r="B41" s="92" t="s">
        <v>70</v>
      </c>
      <c r="C41" s="91" t="s">
        <v>71</v>
      </c>
      <c r="D41" s="91"/>
      <c r="E41" s="104"/>
    </row>
    <row r="42" spans="1:5" s="78" customFormat="1" ht="18" customHeight="1" hidden="1" outlineLevel="1">
      <c r="A42" s="91"/>
      <c r="B42" s="92" t="s">
        <v>72</v>
      </c>
      <c r="C42" s="91" t="s">
        <v>73</v>
      </c>
      <c r="D42" s="91"/>
      <c r="E42" s="104"/>
    </row>
    <row r="43" spans="1:5" s="78" customFormat="1" ht="18" customHeight="1" hidden="1" outlineLevel="1">
      <c r="A43" s="91"/>
      <c r="B43" s="92" t="s">
        <v>74</v>
      </c>
      <c r="C43" s="91" t="s">
        <v>75</v>
      </c>
      <c r="D43" s="91"/>
      <c r="E43" s="104"/>
    </row>
    <row r="44" spans="1:5" s="78" customFormat="1" ht="18" customHeight="1" hidden="1" outlineLevel="1">
      <c r="A44" s="91"/>
      <c r="B44" s="92" t="s">
        <v>76</v>
      </c>
      <c r="C44" s="91" t="s">
        <v>77</v>
      </c>
      <c r="D44" s="91"/>
      <c r="E44" s="104"/>
    </row>
    <row r="45" spans="1:5" s="78" customFormat="1" ht="18" customHeight="1" hidden="1" outlineLevel="1">
      <c r="A45" s="91"/>
      <c r="B45" s="92" t="s">
        <v>78</v>
      </c>
      <c r="C45" s="91" t="s">
        <v>79</v>
      </c>
      <c r="D45" s="91"/>
      <c r="E45" s="104"/>
    </row>
    <row r="46" spans="1:5" s="77" customFormat="1" ht="18" customHeight="1" collapsed="1">
      <c r="A46" s="93"/>
      <c r="B46" s="94" t="s">
        <v>80</v>
      </c>
      <c r="C46" s="89">
        <v>20</v>
      </c>
      <c r="D46" s="93"/>
      <c r="E46" s="293">
        <f>E38+E31+E28+E22+E18+E11+E24</f>
        <v>-135028149488</v>
      </c>
    </row>
    <row r="47" spans="1:5" s="77" customFormat="1" ht="18" customHeight="1">
      <c r="A47" s="93" t="s">
        <v>176</v>
      </c>
      <c r="B47" s="94" t="s">
        <v>82</v>
      </c>
      <c r="C47" s="89"/>
      <c r="D47" s="89"/>
      <c r="E47" s="103"/>
    </row>
    <row r="48" spans="1:5" ht="18" customHeight="1" collapsed="1">
      <c r="A48" s="89">
        <v>1</v>
      </c>
      <c r="B48" s="90" t="s">
        <v>164</v>
      </c>
      <c r="C48" s="89">
        <v>21</v>
      </c>
      <c r="D48" s="89"/>
      <c r="E48" s="103"/>
    </row>
    <row r="49" spans="1:5" s="78" customFormat="1" ht="18" customHeight="1" outlineLevel="1">
      <c r="A49" s="91"/>
      <c r="B49" s="92" t="s">
        <v>83</v>
      </c>
      <c r="C49" s="91" t="s">
        <v>84</v>
      </c>
      <c r="D49" s="91"/>
      <c r="E49" s="106">
        <v>-225021181</v>
      </c>
    </row>
    <row r="50" spans="1:5" s="78" customFormat="1" ht="18" customHeight="1" outlineLevel="1">
      <c r="A50" s="91"/>
      <c r="B50" s="92" t="s">
        <v>85</v>
      </c>
      <c r="C50" s="91" t="s">
        <v>86</v>
      </c>
      <c r="D50" s="91"/>
      <c r="E50" s="104"/>
    </row>
    <row r="51" spans="1:5" s="78" customFormat="1" ht="18" customHeight="1" outlineLevel="1">
      <c r="A51" s="91"/>
      <c r="B51" s="92" t="s">
        <v>87</v>
      </c>
      <c r="C51" s="91" t="s">
        <v>88</v>
      </c>
      <c r="D51" s="91"/>
      <c r="E51" s="104"/>
    </row>
    <row r="52" spans="1:5" s="78" customFormat="1" ht="18" customHeight="1" outlineLevel="1">
      <c r="A52" s="91"/>
      <c r="B52" s="92" t="s">
        <v>89</v>
      </c>
      <c r="C52" s="91" t="s">
        <v>90</v>
      </c>
      <c r="D52" s="91"/>
      <c r="E52" s="104"/>
    </row>
    <row r="53" spans="1:5" ht="18" customHeight="1" outlineLevel="1">
      <c r="A53" s="89">
        <v>2</v>
      </c>
      <c r="B53" s="90" t="s">
        <v>91</v>
      </c>
      <c r="C53" s="89">
        <v>22</v>
      </c>
      <c r="D53" s="89"/>
      <c r="E53" s="103"/>
    </row>
    <row r="54" spans="1:5" s="78" customFormat="1" ht="18" customHeight="1" outlineLevel="1">
      <c r="A54" s="91"/>
      <c r="B54" s="92" t="s">
        <v>92</v>
      </c>
      <c r="C54" s="91" t="s">
        <v>93</v>
      </c>
      <c r="D54" s="91"/>
      <c r="E54" s="104"/>
    </row>
    <row r="55" spans="1:5" s="78" customFormat="1" ht="18" customHeight="1" outlineLevel="1">
      <c r="A55" s="91"/>
      <c r="B55" s="92" t="s">
        <v>94</v>
      </c>
      <c r="C55" s="91" t="s">
        <v>95</v>
      </c>
      <c r="D55" s="91"/>
      <c r="E55" s="104"/>
    </row>
    <row r="56" spans="1:5" ht="18" customHeight="1" outlineLevel="1">
      <c r="A56" s="89">
        <v>3</v>
      </c>
      <c r="B56" s="90" t="s">
        <v>96</v>
      </c>
      <c r="C56" s="89">
        <v>23</v>
      </c>
      <c r="D56" s="89"/>
      <c r="E56" s="103"/>
    </row>
    <row r="57" spans="1:5" s="78" customFormat="1" ht="18" customHeight="1" outlineLevel="1">
      <c r="A57" s="91"/>
      <c r="B57" s="92" t="s">
        <v>97</v>
      </c>
      <c r="C57" s="91" t="s">
        <v>98</v>
      </c>
      <c r="D57" s="91"/>
      <c r="E57" s="104"/>
    </row>
    <row r="58" spans="1:5" s="78" customFormat="1" ht="18" customHeight="1" outlineLevel="1">
      <c r="A58" s="91"/>
      <c r="B58" s="92" t="s">
        <v>99</v>
      </c>
      <c r="C58" s="91" t="s">
        <v>100</v>
      </c>
      <c r="D58" s="91"/>
      <c r="E58" s="104"/>
    </row>
    <row r="59" spans="1:5" s="78" customFormat="1" ht="18" customHeight="1" outlineLevel="1">
      <c r="A59" s="91"/>
      <c r="B59" s="92" t="s">
        <v>101</v>
      </c>
      <c r="C59" s="91" t="s">
        <v>102</v>
      </c>
      <c r="D59" s="91"/>
      <c r="E59" s="104"/>
    </row>
    <row r="60" spans="1:5" ht="18" customHeight="1" outlineLevel="1">
      <c r="A60" s="89">
        <v>4</v>
      </c>
      <c r="B60" s="90" t="s">
        <v>103</v>
      </c>
      <c r="C60" s="89">
        <v>24</v>
      </c>
      <c r="D60" s="89"/>
      <c r="E60" s="103"/>
    </row>
    <row r="61" spans="1:5" ht="18" customHeight="1" outlineLevel="1">
      <c r="A61" s="89">
        <v>5</v>
      </c>
      <c r="B61" s="90" t="s">
        <v>104</v>
      </c>
      <c r="C61" s="89">
        <v>25</v>
      </c>
      <c r="D61" s="89"/>
      <c r="E61" s="105">
        <v>-13663900000</v>
      </c>
    </row>
    <row r="62" spans="1:5" s="78" customFormat="1" ht="18" customHeight="1" outlineLevel="1">
      <c r="A62" s="91"/>
      <c r="B62" s="92" t="s">
        <v>105</v>
      </c>
      <c r="C62" s="91" t="s">
        <v>106</v>
      </c>
      <c r="D62" s="91"/>
      <c r="E62" s="104"/>
    </row>
    <row r="63" spans="1:5" s="78" customFormat="1" ht="18" customHeight="1" outlineLevel="1">
      <c r="A63" s="91"/>
      <c r="B63" s="92" t="s">
        <v>107</v>
      </c>
      <c r="C63" s="91" t="s">
        <v>108</v>
      </c>
      <c r="D63" s="91"/>
      <c r="E63" s="104"/>
    </row>
    <row r="64" spans="1:5" ht="18" customHeight="1" outlineLevel="1">
      <c r="A64" s="89">
        <v>6</v>
      </c>
      <c r="B64" s="90" t="s">
        <v>109</v>
      </c>
      <c r="C64" s="89">
        <v>26</v>
      </c>
      <c r="D64" s="89"/>
      <c r="E64" s="103">
        <v>0</v>
      </c>
    </row>
    <row r="65" spans="1:5" ht="18" customHeight="1">
      <c r="A65" s="89">
        <v>2</v>
      </c>
      <c r="B65" s="90" t="s">
        <v>110</v>
      </c>
      <c r="C65" s="89">
        <v>27</v>
      </c>
      <c r="D65" s="89"/>
      <c r="E65" s="103"/>
    </row>
    <row r="66" spans="1:5" s="78" customFormat="1" ht="18" customHeight="1" hidden="1" outlineLevel="1">
      <c r="A66" s="91"/>
      <c r="B66" s="92" t="s">
        <v>111</v>
      </c>
      <c r="C66" s="91" t="s">
        <v>112</v>
      </c>
      <c r="D66" s="91"/>
      <c r="E66" s="104"/>
    </row>
    <row r="67" spans="1:5" s="78" customFormat="1" ht="18" customHeight="1" hidden="1" outlineLevel="1">
      <c r="A67" s="91"/>
      <c r="B67" s="92" t="s">
        <v>113</v>
      </c>
      <c r="C67" s="91" t="s">
        <v>114</v>
      </c>
      <c r="D67" s="91"/>
      <c r="E67" s="104"/>
    </row>
    <row r="68" spans="1:5" s="78" customFormat="1" ht="18" customHeight="1" hidden="1" outlineLevel="1">
      <c r="A68" s="91"/>
      <c r="B68" s="92" t="s">
        <v>115</v>
      </c>
      <c r="C68" s="91" t="s">
        <v>116</v>
      </c>
      <c r="D68" s="91"/>
      <c r="E68" s="104"/>
    </row>
    <row r="69" spans="1:5" s="78" customFormat="1" ht="18" customHeight="1" hidden="1" outlineLevel="1">
      <c r="A69" s="91"/>
      <c r="B69" s="92" t="s">
        <v>117</v>
      </c>
      <c r="C69" s="91" t="s">
        <v>118</v>
      </c>
      <c r="D69" s="91"/>
      <c r="E69" s="104"/>
    </row>
    <row r="70" spans="1:5" s="78" customFormat="1" ht="18" customHeight="1" hidden="1" outlineLevel="1">
      <c r="A70" s="91"/>
      <c r="B70" s="92" t="s">
        <v>119</v>
      </c>
      <c r="C70" s="91" t="s">
        <v>120</v>
      </c>
      <c r="D70" s="91"/>
      <c r="E70" s="104"/>
    </row>
    <row r="71" spans="1:5" s="77" customFormat="1" ht="18" customHeight="1" collapsed="1">
      <c r="A71" s="93"/>
      <c r="B71" s="94" t="s">
        <v>121</v>
      </c>
      <c r="C71" s="89">
        <v>30</v>
      </c>
      <c r="D71" s="93"/>
      <c r="E71" s="293">
        <f>SUM(E47:E65)</f>
        <v>-13888921181</v>
      </c>
    </row>
    <row r="72" spans="1:5" s="77" customFormat="1" ht="15.75">
      <c r="A72" s="93" t="s">
        <v>177</v>
      </c>
      <c r="B72" s="94" t="s">
        <v>122</v>
      </c>
      <c r="C72" s="89"/>
      <c r="D72" s="89"/>
      <c r="E72" s="103"/>
    </row>
    <row r="73" spans="1:5" ht="18" customHeight="1" hidden="1" outlineLevel="1">
      <c r="A73" s="89">
        <v>1</v>
      </c>
      <c r="B73" s="90" t="s">
        <v>123</v>
      </c>
      <c r="C73" s="89">
        <v>31</v>
      </c>
      <c r="D73" s="89"/>
      <c r="E73" s="103"/>
    </row>
    <row r="74" spans="1:5" ht="18" customHeight="1" hidden="1" outlineLevel="1">
      <c r="A74" s="89">
        <v>2</v>
      </c>
      <c r="B74" s="90" t="s">
        <v>124</v>
      </c>
      <c r="C74" s="89">
        <v>32</v>
      </c>
      <c r="D74" s="89"/>
      <c r="E74" s="103"/>
    </row>
    <row r="75" spans="1:5" ht="18" customHeight="1" hidden="1" outlineLevel="1">
      <c r="A75" s="89">
        <v>3</v>
      </c>
      <c r="B75" s="90" t="s">
        <v>125</v>
      </c>
      <c r="C75" s="89">
        <v>33</v>
      </c>
      <c r="D75" s="89"/>
      <c r="E75" s="103"/>
    </row>
    <row r="76" spans="1:5" s="78" customFormat="1" ht="18" customHeight="1" hidden="1" outlineLevel="1">
      <c r="A76" s="91"/>
      <c r="B76" s="92" t="s">
        <v>126</v>
      </c>
      <c r="C76" s="91" t="s">
        <v>127</v>
      </c>
      <c r="D76" s="91"/>
      <c r="E76" s="104"/>
    </row>
    <row r="77" spans="1:5" s="78" customFormat="1" ht="18" customHeight="1" hidden="1" outlineLevel="1">
      <c r="A77" s="91"/>
      <c r="B77" s="92" t="s">
        <v>128</v>
      </c>
      <c r="C77" s="91" t="s">
        <v>129</v>
      </c>
      <c r="D77" s="91"/>
      <c r="E77" s="104"/>
    </row>
    <row r="78" spans="1:5" s="78" customFormat="1" ht="18" customHeight="1" hidden="1" outlineLevel="1">
      <c r="A78" s="91"/>
      <c r="B78" s="92" t="s">
        <v>130</v>
      </c>
      <c r="C78" s="91" t="s">
        <v>131</v>
      </c>
      <c r="D78" s="91"/>
      <c r="E78" s="104"/>
    </row>
    <row r="79" spans="1:5" ht="18" customHeight="1" hidden="1" outlineLevel="1">
      <c r="A79" s="89">
        <v>4</v>
      </c>
      <c r="B79" s="90" t="s">
        <v>132</v>
      </c>
      <c r="C79" s="89">
        <v>34</v>
      </c>
      <c r="D79" s="89"/>
      <c r="E79" s="103"/>
    </row>
    <row r="80" spans="1:5" s="78" customFormat="1" ht="18" customHeight="1" hidden="1" outlineLevel="1">
      <c r="A80" s="91"/>
      <c r="B80" s="92" t="s">
        <v>133</v>
      </c>
      <c r="C80" s="91" t="s">
        <v>134</v>
      </c>
      <c r="D80" s="91"/>
      <c r="E80" s="104"/>
    </row>
    <row r="81" spans="1:5" s="78" customFormat="1" ht="18" customHeight="1" hidden="1" outlineLevel="1">
      <c r="A81" s="91"/>
      <c r="B81" s="92" t="s">
        <v>135</v>
      </c>
      <c r="C81" s="91" t="s">
        <v>136</v>
      </c>
      <c r="D81" s="91"/>
      <c r="E81" s="104"/>
    </row>
    <row r="82" spans="1:5" ht="18" customHeight="1" hidden="1" outlineLevel="1">
      <c r="A82" s="89">
        <v>5</v>
      </c>
      <c r="B82" s="90" t="s">
        <v>137</v>
      </c>
      <c r="C82" s="89">
        <v>35</v>
      </c>
      <c r="D82" s="89"/>
      <c r="E82" s="103"/>
    </row>
    <row r="83" spans="1:5" ht="15.75" outlineLevel="1">
      <c r="A83" s="89">
        <v>1</v>
      </c>
      <c r="B83" s="90" t="s">
        <v>690</v>
      </c>
      <c r="C83" s="89">
        <v>36</v>
      </c>
      <c r="D83" s="89"/>
      <c r="E83" s="103"/>
    </row>
    <row r="84" spans="1:5" s="77" customFormat="1" ht="18" customHeight="1">
      <c r="A84" s="89">
        <v>2</v>
      </c>
      <c r="B84" s="90" t="s">
        <v>691</v>
      </c>
      <c r="C84" s="89"/>
      <c r="D84" s="89"/>
      <c r="E84" s="103"/>
    </row>
    <row r="85" spans="1:5" s="77" customFormat="1" ht="18" customHeight="1" collapsed="1">
      <c r="A85" s="89"/>
      <c r="B85" s="94" t="s">
        <v>138</v>
      </c>
      <c r="C85" s="89">
        <v>40</v>
      </c>
      <c r="D85" s="89"/>
      <c r="E85" s="103">
        <v>118689684141</v>
      </c>
    </row>
    <row r="86" spans="1:5" ht="18" customHeight="1" hidden="1" outlineLevel="1">
      <c r="A86" s="93" t="s">
        <v>200</v>
      </c>
      <c r="B86" s="94" t="s">
        <v>139</v>
      </c>
      <c r="C86" s="89"/>
      <c r="D86" s="89"/>
      <c r="E86" s="103"/>
    </row>
    <row r="87" spans="1:5" s="78" customFormat="1" ht="18" customHeight="1" hidden="1" outlineLevel="1">
      <c r="A87" s="89"/>
      <c r="B87" s="90" t="s">
        <v>140</v>
      </c>
      <c r="C87" s="89" t="s">
        <v>141</v>
      </c>
      <c r="D87" s="89"/>
      <c r="E87" s="103"/>
    </row>
    <row r="88" spans="1:5" s="78" customFormat="1" ht="18" customHeight="1" hidden="1" outlineLevel="1">
      <c r="A88" s="91"/>
      <c r="B88" s="92" t="s">
        <v>142</v>
      </c>
      <c r="C88" s="91" t="s">
        <v>143</v>
      </c>
      <c r="D88" s="91"/>
      <c r="E88" s="104"/>
    </row>
    <row r="89" spans="1:5" s="78" customFormat="1" ht="18" customHeight="1" hidden="1" outlineLevel="1">
      <c r="A89" s="91"/>
      <c r="B89" s="92" t="s">
        <v>144</v>
      </c>
      <c r="C89" s="91" t="s">
        <v>145</v>
      </c>
      <c r="D89" s="91"/>
      <c r="E89" s="104"/>
    </row>
    <row r="90" spans="1:5" s="78" customFormat="1" ht="18" customHeight="1" hidden="1" outlineLevel="1">
      <c r="A90" s="91"/>
      <c r="B90" s="92" t="s">
        <v>146</v>
      </c>
      <c r="C90" s="91" t="s">
        <v>147</v>
      </c>
      <c r="D90" s="91"/>
      <c r="E90" s="104"/>
    </row>
    <row r="91" spans="1:5" ht="18" customHeight="1" hidden="1" outlineLevel="1">
      <c r="A91" s="91"/>
      <c r="B91" s="92" t="s">
        <v>148</v>
      </c>
      <c r="C91" s="91" t="s">
        <v>149</v>
      </c>
      <c r="D91" s="91"/>
      <c r="E91" s="104"/>
    </row>
    <row r="92" spans="1:5" s="78" customFormat="1" ht="18" customHeight="1" hidden="1" outlineLevel="1">
      <c r="A92" s="89"/>
      <c r="B92" s="90" t="s">
        <v>150</v>
      </c>
      <c r="C92" s="89" t="s">
        <v>151</v>
      </c>
      <c r="D92" s="89"/>
      <c r="E92" s="103"/>
    </row>
    <row r="93" spans="1:5" s="78" customFormat="1" ht="18" customHeight="1" hidden="1" outlineLevel="1">
      <c r="A93" s="91"/>
      <c r="B93" s="92" t="s">
        <v>152</v>
      </c>
      <c r="C93" s="91" t="s">
        <v>153</v>
      </c>
      <c r="D93" s="91"/>
      <c r="E93" s="104"/>
    </row>
    <row r="94" spans="1:5" s="77" customFormat="1" ht="18" customHeight="1" collapsed="1">
      <c r="A94" s="91"/>
      <c r="B94" s="92" t="s">
        <v>154</v>
      </c>
      <c r="C94" s="91" t="s">
        <v>155</v>
      </c>
      <c r="D94" s="91"/>
      <c r="E94" s="104"/>
    </row>
    <row r="95" spans="1:5" s="77" customFormat="1" ht="18" customHeight="1">
      <c r="A95" s="89"/>
      <c r="B95" s="94" t="s">
        <v>139</v>
      </c>
      <c r="C95" s="89" t="s">
        <v>156</v>
      </c>
      <c r="D95" s="93"/>
      <c r="E95" s="107"/>
    </row>
    <row r="96" spans="1:5" s="77" customFormat="1" ht="18" customHeight="1">
      <c r="A96" s="93"/>
      <c r="B96" s="94" t="s">
        <v>157</v>
      </c>
      <c r="C96" s="89" t="s">
        <v>156</v>
      </c>
      <c r="D96" s="93"/>
      <c r="E96" s="350">
        <f>E46+E71+E72+E85+E95</f>
        <v>-30227386528</v>
      </c>
    </row>
    <row r="97" spans="1:5" ht="18" customHeight="1">
      <c r="A97" s="93"/>
      <c r="B97" s="94" t="s">
        <v>158</v>
      </c>
      <c r="C97" s="89" t="s">
        <v>159</v>
      </c>
      <c r="D97" s="93"/>
      <c r="E97" s="107">
        <v>80682186502</v>
      </c>
    </row>
    <row r="98" spans="1:5" s="77" customFormat="1" ht="18" customHeight="1">
      <c r="A98" s="89"/>
      <c r="B98" s="90" t="s">
        <v>160</v>
      </c>
      <c r="C98" s="89" t="s">
        <v>161</v>
      </c>
      <c r="D98" s="89"/>
      <c r="E98" s="103">
        <v>0</v>
      </c>
    </row>
    <row r="99" spans="1:5" s="77" customFormat="1" ht="18" customHeight="1">
      <c r="A99" s="95"/>
      <c r="B99" s="96" t="s">
        <v>162</v>
      </c>
      <c r="C99" s="97" t="s">
        <v>163</v>
      </c>
      <c r="D99" s="95"/>
      <c r="E99" s="294">
        <f>E97+E96+E98</f>
        <v>50454799974</v>
      </c>
    </row>
    <row r="100" spans="1:5" s="77" customFormat="1" ht="15.75">
      <c r="A100" s="98"/>
      <c r="B100" s="99"/>
      <c r="C100" s="100"/>
      <c r="D100" s="98"/>
      <c r="E100" s="98"/>
    </row>
    <row r="101" spans="1:5" ht="15.75">
      <c r="A101" s="101"/>
      <c r="B101" s="102"/>
      <c r="C101" s="395" t="s">
        <v>694</v>
      </c>
      <c r="D101" s="395"/>
      <c r="E101" s="395"/>
    </row>
    <row r="102" spans="1:5" ht="15.75">
      <c r="A102" s="363" t="s">
        <v>60</v>
      </c>
      <c r="B102" s="363"/>
      <c r="C102" s="363" t="s">
        <v>647</v>
      </c>
      <c r="D102" s="363"/>
      <c r="E102" s="363"/>
    </row>
    <row r="103" spans="1:5" ht="15.75">
      <c r="A103" s="82"/>
      <c r="B103" s="82"/>
      <c r="C103" s="82"/>
      <c r="D103" s="82"/>
      <c r="E103" s="82"/>
    </row>
    <row r="104" spans="1:5" ht="15.75">
      <c r="A104" s="82"/>
      <c r="B104" s="82"/>
      <c r="C104" s="82"/>
      <c r="D104" s="82"/>
      <c r="E104" s="82"/>
    </row>
    <row r="105" spans="1:5" ht="15.75">
      <c r="A105" s="530"/>
      <c r="B105" s="530" t="s">
        <v>703</v>
      </c>
      <c r="C105" s="530"/>
      <c r="D105" s="530"/>
      <c r="E105" s="530" t="s">
        <v>700</v>
      </c>
    </row>
    <row r="106" spans="1:5" ht="15.75">
      <c r="A106" s="530"/>
      <c r="B106" s="530"/>
      <c r="C106" s="530"/>
      <c r="D106" s="530"/>
      <c r="E106" s="530"/>
    </row>
    <row r="107" spans="1:5" ht="15.75">
      <c r="A107" s="82"/>
      <c r="B107" s="82"/>
      <c r="C107" s="82"/>
      <c r="D107" s="82"/>
      <c r="E107" s="82"/>
    </row>
    <row r="108" spans="1:5" ht="15.75">
      <c r="A108" s="364" t="s">
        <v>419</v>
      </c>
      <c r="B108" s="364"/>
      <c r="C108" s="364" t="s">
        <v>648</v>
      </c>
      <c r="D108" s="364"/>
      <c r="E108" s="364"/>
    </row>
    <row r="109" spans="1:5" ht="15.75">
      <c r="A109" s="81"/>
      <c r="B109" s="81"/>
      <c r="C109" s="81"/>
      <c r="D109" s="81"/>
      <c r="E109" s="81"/>
    </row>
    <row r="110" spans="1:5" ht="15.75">
      <c r="A110" s="81"/>
      <c r="B110" s="81"/>
      <c r="C110" s="81"/>
      <c r="D110" s="81"/>
      <c r="E110" s="81"/>
    </row>
  </sheetData>
  <sheetProtection password="DAF5" sheet="1" objects="1" scenarios="1"/>
  <mergeCells count="11">
    <mergeCell ref="D3:E3"/>
    <mergeCell ref="D1:E1"/>
    <mergeCell ref="A1:B1"/>
    <mergeCell ref="A2:B2"/>
    <mergeCell ref="A3:B3"/>
    <mergeCell ref="A102:B102"/>
    <mergeCell ref="A108:B108"/>
    <mergeCell ref="C108:E108"/>
    <mergeCell ref="A6:E6"/>
    <mergeCell ref="C101:E101"/>
    <mergeCell ref="C102:E102"/>
  </mergeCells>
  <printOptions horizontalCentered="1"/>
  <pageMargins left="0.5" right="0.2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3"/>
  <sheetViews>
    <sheetView workbookViewId="0" topLeftCell="A1">
      <selection activeCell="E7" sqref="E7"/>
    </sheetView>
  </sheetViews>
  <sheetFormatPr defaultColWidth="8.796875" defaultRowHeight="15"/>
  <cols>
    <col min="1" max="1" width="9.3984375" style="12" customWidth="1"/>
    <col min="2" max="3" width="9" style="12" customWidth="1"/>
    <col min="4" max="4" width="9.8984375" style="12" customWidth="1"/>
    <col min="5" max="5" width="10.3984375" style="12" customWidth="1"/>
    <col min="6" max="6" width="10.59765625" style="12" customWidth="1"/>
    <col min="7" max="7" width="11.8984375" style="12" bestFit="1" customWidth="1"/>
    <col min="8" max="8" width="9.19921875" style="12" customWidth="1"/>
    <col min="9" max="9" width="10.09765625" style="12" customWidth="1"/>
    <col min="10" max="10" width="16.09765625" style="12" customWidth="1"/>
    <col min="11" max="16384" width="9" style="12" customWidth="1"/>
  </cols>
  <sheetData>
    <row r="1" spans="1:9" ht="15.75">
      <c r="A1" s="449" t="s">
        <v>387</v>
      </c>
      <c r="B1" s="449"/>
      <c r="C1" s="449"/>
      <c r="D1" s="449"/>
      <c r="E1" s="449"/>
      <c r="F1" s="356"/>
      <c r="G1" s="356" t="s">
        <v>677</v>
      </c>
      <c r="H1" s="356"/>
      <c r="I1" s="356"/>
    </row>
    <row r="2" spans="1:9" ht="15.75">
      <c r="A2" s="179" t="s">
        <v>681</v>
      </c>
      <c r="B2" s="177"/>
      <c r="C2" s="177"/>
      <c r="D2" s="177"/>
      <c r="E2" s="177"/>
      <c r="F2" s="357"/>
      <c r="G2" s="356" t="s">
        <v>683</v>
      </c>
      <c r="H2" s="356"/>
      <c r="I2" s="357"/>
    </row>
    <row r="3" spans="1:10" ht="15.75">
      <c r="A3" s="179" t="s">
        <v>682</v>
      </c>
      <c r="B3" s="177"/>
      <c r="C3" s="177"/>
      <c r="D3" s="177"/>
      <c r="E3" s="177"/>
      <c r="F3" s="177"/>
      <c r="G3" s="451" t="s">
        <v>654</v>
      </c>
      <c r="H3" s="451"/>
      <c r="I3" s="451"/>
      <c r="J3" s="451"/>
    </row>
    <row r="4" spans="1:9" ht="15.75">
      <c r="A4" s="179"/>
      <c r="B4" s="177"/>
      <c r="C4" s="177"/>
      <c r="D4" s="177"/>
      <c r="E4" s="177"/>
      <c r="F4" s="177"/>
      <c r="G4" s="177"/>
      <c r="H4" s="177"/>
      <c r="I4" s="177"/>
    </row>
    <row r="5" spans="1:9" ht="18.75">
      <c r="A5" s="450" t="s">
        <v>698</v>
      </c>
      <c r="B5" s="450"/>
      <c r="C5" s="450"/>
      <c r="D5" s="450"/>
      <c r="E5" s="450"/>
      <c r="F5" s="450"/>
      <c r="G5" s="450"/>
      <c r="H5" s="450"/>
      <c r="I5" s="450"/>
    </row>
    <row r="6" spans="1:9" ht="18.75">
      <c r="A6" s="450"/>
      <c r="B6" s="450"/>
      <c r="C6" s="450"/>
      <c r="D6" s="450"/>
      <c r="E6" s="450"/>
      <c r="F6" s="450"/>
      <c r="G6" s="450"/>
      <c r="H6" s="450"/>
      <c r="I6" s="450"/>
    </row>
    <row r="7" spans="1:9" ht="15.75">
      <c r="A7" s="177"/>
      <c r="B7" s="177"/>
      <c r="C7" s="177"/>
      <c r="D7" s="177"/>
      <c r="E7" s="177"/>
      <c r="F7" s="177"/>
      <c r="G7" s="177"/>
      <c r="H7" s="177"/>
      <c r="I7" s="177"/>
    </row>
    <row r="8" spans="1:9" s="14" customFormat="1" ht="16.5">
      <c r="A8" s="178" t="s">
        <v>388</v>
      </c>
      <c r="B8" s="179"/>
      <c r="C8" s="179"/>
      <c r="D8" s="179"/>
      <c r="E8" s="179"/>
      <c r="F8" s="179"/>
      <c r="G8" s="179"/>
      <c r="H8" s="179"/>
      <c r="I8" s="179"/>
    </row>
    <row r="9" spans="1:9" ht="16.5">
      <c r="A9" s="180" t="s">
        <v>389</v>
      </c>
      <c r="B9" s="180"/>
      <c r="C9" s="180"/>
      <c r="D9" s="180"/>
      <c r="E9" s="180"/>
      <c r="F9" s="180"/>
      <c r="G9" s="180"/>
      <c r="H9" s="180"/>
      <c r="I9" s="180"/>
    </row>
    <row r="10" spans="1:9" ht="16.5">
      <c r="A10" s="401" t="s">
        <v>390</v>
      </c>
      <c r="B10" s="401"/>
      <c r="C10" s="401"/>
      <c r="D10" s="401"/>
      <c r="E10" s="401"/>
      <c r="F10" s="401"/>
      <c r="G10" s="401"/>
      <c r="H10" s="401"/>
      <c r="I10" s="401"/>
    </row>
    <row r="11" spans="1:9" ht="16.5">
      <c r="A11" s="180" t="s">
        <v>391</v>
      </c>
      <c r="B11" s="180"/>
      <c r="C11" s="180"/>
      <c r="D11" s="180"/>
      <c r="E11" s="180"/>
      <c r="F11" s="180"/>
      <c r="G11" s="180"/>
      <c r="H11" s="180"/>
      <c r="I11" s="180"/>
    </row>
    <row r="12" spans="1:9" s="287" customFormat="1" ht="16.5">
      <c r="A12" s="401" t="s">
        <v>392</v>
      </c>
      <c r="B12" s="401"/>
      <c r="C12" s="401"/>
      <c r="D12" s="401"/>
      <c r="E12" s="401"/>
      <c r="F12" s="401"/>
      <c r="G12" s="401"/>
      <c r="H12" s="401"/>
      <c r="I12" s="401"/>
    </row>
    <row r="13" spans="1:9" ht="16.5">
      <c r="A13" s="180" t="s">
        <v>393</v>
      </c>
      <c r="B13" s="180"/>
      <c r="C13" s="180"/>
      <c r="D13" s="180"/>
      <c r="E13" s="180"/>
      <c r="F13" s="180"/>
      <c r="G13" s="180"/>
      <c r="H13" s="180"/>
      <c r="I13" s="180"/>
    </row>
    <row r="14" spans="1:9" s="14" customFormat="1" ht="16.5">
      <c r="A14" s="487" t="s">
        <v>394</v>
      </c>
      <c r="B14" s="487"/>
      <c r="C14" s="487"/>
      <c r="D14" s="487"/>
      <c r="E14" s="487"/>
      <c r="F14" s="487"/>
      <c r="G14" s="179"/>
      <c r="H14" s="179"/>
      <c r="I14" s="179"/>
    </row>
    <row r="15" spans="1:9" ht="16.5">
      <c r="A15" s="401" t="s">
        <v>395</v>
      </c>
      <c r="B15" s="401"/>
      <c r="C15" s="401"/>
      <c r="D15" s="401"/>
      <c r="E15" s="401"/>
      <c r="F15" s="401"/>
      <c r="G15" s="401"/>
      <c r="H15" s="401"/>
      <c r="I15" s="177"/>
    </row>
    <row r="16" spans="1:9" ht="16.5">
      <c r="A16" s="401" t="s">
        <v>396</v>
      </c>
      <c r="B16" s="401"/>
      <c r="C16" s="401"/>
      <c r="D16" s="401"/>
      <c r="E16" s="401"/>
      <c r="F16" s="401"/>
      <c r="G16" s="180"/>
      <c r="H16" s="177"/>
      <c r="I16" s="177"/>
    </row>
    <row r="17" spans="1:9" s="14" customFormat="1" ht="16.5">
      <c r="A17" s="487" t="s">
        <v>397</v>
      </c>
      <c r="B17" s="487"/>
      <c r="C17" s="487"/>
      <c r="D17" s="487"/>
      <c r="E17" s="179"/>
      <c r="F17" s="179"/>
      <c r="G17" s="179"/>
      <c r="H17" s="179"/>
      <c r="I17" s="179"/>
    </row>
    <row r="18" spans="1:9" ht="16.5">
      <c r="A18" s="401" t="s">
        <v>398</v>
      </c>
      <c r="B18" s="401"/>
      <c r="C18" s="401"/>
      <c r="D18" s="401"/>
      <c r="E18" s="401"/>
      <c r="F18" s="401"/>
      <c r="G18" s="180"/>
      <c r="H18" s="180"/>
      <c r="I18" s="180"/>
    </row>
    <row r="19" spans="1:9" ht="16.5">
      <c r="A19" s="287" t="s">
        <v>399</v>
      </c>
      <c r="B19" s="287"/>
      <c r="C19" s="287"/>
      <c r="D19" s="287"/>
      <c r="E19" s="287"/>
      <c r="F19" s="180"/>
      <c r="G19" s="180"/>
      <c r="H19" s="180"/>
      <c r="I19" s="180"/>
    </row>
    <row r="20" spans="1:9" s="14" customFormat="1" ht="16.5">
      <c r="A20" s="401" t="s">
        <v>458</v>
      </c>
      <c r="B20" s="401"/>
      <c r="C20" s="401"/>
      <c r="D20" s="401"/>
      <c r="E20" s="401"/>
      <c r="F20" s="401"/>
      <c r="G20" s="401"/>
      <c r="H20" s="401"/>
      <c r="I20" s="178"/>
    </row>
    <row r="21" spans="1:9" ht="16.5">
      <c r="A21" s="180" t="s">
        <v>400</v>
      </c>
      <c r="B21" s="180"/>
      <c r="C21" s="180"/>
      <c r="D21" s="180"/>
      <c r="E21" s="180"/>
      <c r="F21" s="180"/>
      <c r="G21" s="180"/>
      <c r="H21" s="180"/>
      <c r="I21" s="180"/>
    </row>
    <row r="22" spans="1:9" s="14" customFormat="1" ht="16.5">
      <c r="A22" s="487" t="s">
        <v>459</v>
      </c>
      <c r="B22" s="487"/>
      <c r="C22" s="487"/>
      <c r="D22" s="487"/>
      <c r="E22" s="487"/>
      <c r="F22" s="487"/>
      <c r="G22" s="487"/>
      <c r="H22" s="178"/>
      <c r="I22" s="178"/>
    </row>
    <row r="23" spans="1:9" s="16" customFormat="1" ht="16.5">
      <c r="A23" s="401" t="s">
        <v>401</v>
      </c>
      <c r="B23" s="401"/>
      <c r="C23" s="401"/>
      <c r="D23" s="401"/>
      <c r="E23" s="401"/>
      <c r="F23" s="401"/>
      <c r="G23" s="401"/>
      <c r="H23" s="401"/>
      <c r="I23" s="401"/>
    </row>
    <row r="24" spans="1:9" ht="16.5">
      <c r="A24" s="401" t="s">
        <v>403</v>
      </c>
      <c r="B24" s="401"/>
      <c r="C24" s="401"/>
      <c r="D24" s="401"/>
      <c r="E24" s="401"/>
      <c r="F24" s="401"/>
      <c r="G24" s="401"/>
      <c r="H24" s="401"/>
      <c r="I24" s="401"/>
    </row>
    <row r="25" spans="1:10" ht="16.5">
      <c r="A25" s="287" t="s">
        <v>404</v>
      </c>
      <c r="B25" s="287"/>
      <c r="C25" s="287"/>
      <c r="D25" s="287"/>
      <c r="E25" s="287"/>
      <c r="F25" s="287"/>
      <c r="G25" s="287"/>
      <c r="H25" s="287"/>
      <c r="I25" s="287"/>
      <c r="J25" s="287"/>
    </row>
    <row r="26" spans="1:9" ht="16.5">
      <c r="A26" s="180" t="s">
        <v>402</v>
      </c>
      <c r="B26" s="180"/>
      <c r="C26" s="180"/>
      <c r="D26" s="180"/>
      <c r="E26" s="180"/>
      <c r="F26" s="180"/>
      <c r="G26" s="180"/>
      <c r="H26" s="180"/>
      <c r="I26" s="180"/>
    </row>
    <row r="27" spans="1:9" ht="16.5">
      <c r="A27" s="180"/>
      <c r="B27" s="180"/>
      <c r="C27" s="180"/>
      <c r="D27" s="180"/>
      <c r="E27" s="180"/>
      <c r="F27" s="180"/>
      <c r="G27" s="180"/>
      <c r="H27" s="180"/>
      <c r="I27" s="180"/>
    </row>
    <row r="28" spans="1:9" s="16" customFormat="1" ht="16.5">
      <c r="A28" s="401" t="s">
        <v>405</v>
      </c>
      <c r="B28" s="401"/>
      <c r="C28" s="401"/>
      <c r="D28" s="401"/>
      <c r="E28" s="401"/>
      <c r="F28" s="401"/>
      <c r="G28" s="401"/>
      <c r="H28" s="401"/>
      <c r="I28" s="401"/>
    </row>
    <row r="29" spans="1:9" s="16" customFormat="1" ht="16.5">
      <c r="A29" s="401" t="s">
        <v>406</v>
      </c>
      <c r="B29" s="401"/>
      <c r="C29" s="401"/>
      <c r="D29" s="401"/>
      <c r="E29" s="401"/>
      <c r="F29" s="401"/>
      <c r="G29" s="401"/>
      <c r="H29" s="401"/>
      <c r="I29" s="181"/>
    </row>
    <row r="30" spans="1:9" s="16" customFormat="1" ht="16.5">
      <c r="A30" s="401" t="s">
        <v>407</v>
      </c>
      <c r="B30" s="401"/>
      <c r="C30" s="401"/>
      <c r="D30" s="401"/>
      <c r="E30" s="401"/>
      <c r="F30" s="401"/>
      <c r="G30" s="401"/>
      <c r="H30" s="401"/>
      <c r="I30" s="401"/>
    </row>
    <row r="31" spans="1:9" s="16" customFormat="1" ht="16.5">
      <c r="A31" s="401" t="s">
        <v>408</v>
      </c>
      <c r="B31" s="401"/>
      <c r="C31" s="401"/>
      <c r="D31" s="401"/>
      <c r="E31" s="401"/>
      <c r="F31" s="401"/>
      <c r="G31" s="401"/>
      <c r="H31" s="401"/>
      <c r="I31" s="401"/>
    </row>
    <row r="32" spans="1:9" s="16" customFormat="1" ht="16.5">
      <c r="A32" s="401" t="s">
        <v>409</v>
      </c>
      <c r="B32" s="401"/>
      <c r="C32" s="401"/>
      <c r="D32" s="401"/>
      <c r="E32" s="401"/>
      <c r="F32" s="401"/>
      <c r="G32" s="401"/>
      <c r="H32" s="401"/>
      <c r="I32" s="401"/>
    </row>
    <row r="33" spans="1:9" s="16" customFormat="1" ht="16.5">
      <c r="A33" s="180"/>
      <c r="B33" s="181"/>
      <c r="C33" s="181"/>
      <c r="D33" s="181"/>
      <c r="E33" s="181"/>
      <c r="F33" s="181"/>
      <c r="G33" s="181"/>
      <c r="H33" s="181"/>
      <c r="I33" s="181"/>
    </row>
    <row r="34" spans="1:9" s="16" customFormat="1" ht="16.5">
      <c r="A34" s="401" t="s">
        <v>410</v>
      </c>
      <c r="B34" s="401"/>
      <c r="C34" s="401"/>
      <c r="D34" s="401"/>
      <c r="E34" s="401"/>
      <c r="F34" s="401"/>
      <c r="G34" s="401"/>
      <c r="H34" s="401"/>
      <c r="I34" s="401"/>
    </row>
    <row r="35" spans="1:9" ht="16.5">
      <c r="A35" s="401" t="s">
        <v>411</v>
      </c>
      <c r="B35" s="401"/>
      <c r="C35" s="401"/>
      <c r="D35" s="180"/>
      <c r="E35" s="180"/>
      <c r="F35" s="180"/>
      <c r="G35" s="180"/>
      <c r="H35" s="180"/>
      <c r="I35" s="180"/>
    </row>
    <row r="36" spans="1:9" ht="16.5">
      <c r="A36" s="401" t="s">
        <v>412</v>
      </c>
      <c r="B36" s="401"/>
      <c r="C36" s="401"/>
      <c r="D36" s="401"/>
      <c r="E36" s="180"/>
      <c r="F36" s="180"/>
      <c r="G36" s="180"/>
      <c r="H36" s="180"/>
      <c r="I36" s="180"/>
    </row>
    <row r="37" spans="1:9" ht="16.5">
      <c r="A37" s="180"/>
      <c r="B37" s="180"/>
      <c r="C37" s="180"/>
      <c r="D37" s="180"/>
      <c r="E37" s="180"/>
      <c r="F37" s="180"/>
      <c r="G37" s="180"/>
      <c r="H37" s="180"/>
      <c r="I37" s="180"/>
    </row>
    <row r="38" spans="1:9" ht="16.5">
      <c r="A38" s="180" t="s">
        <v>413</v>
      </c>
      <c r="B38" s="180"/>
      <c r="C38" s="180"/>
      <c r="D38" s="180"/>
      <c r="E38" s="180"/>
      <c r="F38" s="180"/>
      <c r="G38" s="180"/>
      <c r="H38" s="180"/>
      <c r="I38" s="180"/>
    </row>
    <row r="39" spans="1:9" ht="16.5">
      <c r="A39" s="401" t="s">
        <v>414</v>
      </c>
      <c r="B39" s="401"/>
      <c r="C39" s="401"/>
      <c r="D39" s="401"/>
      <c r="E39" s="401"/>
      <c r="F39" s="401"/>
      <c r="G39" s="401"/>
      <c r="H39" s="401"/>
      <c r="I39" s="401"/>
    </row>
    <row r="40" spans="1:9" ht="16.5">
      <c r="A40" s="401" t="s">
        <v>415</v>
      </c>
      <c r="B40" s="401"/>
      <c r="C40" s="401"/>
      <c r="D40" s="401"/>
      <c r="E40" s="401"/>
      <c r="F40" s="401"/>
      <c r="G40" s="401"/>
      <c r="H40" s="401"/>
      <c r="I40" s="180"/>
    </row>
    <row r="41" spans="1:9" ht="16.5">
      <c r="A41" s="180"/>
      <c r="B41" s="180"/>
      <c r="C41" s="180"/>
      <c r="D41" s="180"/>
      <c r="E41" s="180"/>
      <c r="F41" s="180"/>
      <c r="G41" s="180"/>
      <c r="H41" s="180"/>
      <c r="I41" s="180"/>
    </row>
    <row r="42" spans="1:9" s="16" customFormat="1" ht="16.5">
      <c r="A42" s="180" t="s">
        <v>416</v>
      </c>
      <c r="B42" s="181"/>
      <c r="C42" s="181"/>
      <c r="D42" s="181"/>
      <c r="E42" s="181"/>
      <c r="F42" s="181"/>
      <c r="G42" s="181"/>
      <c r="H42" s="181"/>
      <c r="I42" s="181"/>
    </row>
    <row r="43" spans="1:9" ht="16.5">
      <c r="A43" s="180" t="s">
        <v>417</v>
      </c>
      <c r="B43" s="180"/>
      <c r="C43" s="180"/>
      <c r="D43" s="180"/>
      <c r="E43" s="180"/>
      <c r="F43" s="180"/>
      <c r="G43" s="180"/>
      <c r="H43" s="180"/>
      <c r="I43" s="180"/>
    </row>
    <row r="44" spans="1:9" ht="16.5">
      <c r="A44" s="180" t="s">
        <v>418</v>
      </c>
      <c r="B44" s="180"/>
      <c r="C44" s="180"/>
      <c r="D44" s="180"/>
      <c r="E44" s="180"/>
      <c r="F44" s="180"/>
      <c r="G44" s="180"/>
      <c r="H44" s="180"/>
      <c r="I44" s="180"/>
    </row>
    <row r="45" spans="1:9" ht="16.5">
      <c r="A45" s="180"/>
      <c r="B45" s="180"/>
      <c r="C45" s="180"/>
      <c r="D45" s="180"/>
      <c r="E45" s="180"/>
      <c r="F45" s="180"/>
      <c r="G45" s="180"/>
      <c r="H45" s="180"/>
      <c r="I45" s="180"/>
    </row>
    <row r="46" spans="1:9" s="16" customFormat="1" ht="16.5">
      <c r="A46" s="180" t="s">
        <v>420</v>
      </c>
      <c r="B46" s="181"/>
      <c r="C46" s="181"/>
      <c r="D46" s="181"/>
      <c r="E46" s="181"/>
      <c r="F46" s="181"/>
      <c r="G46" s="180"/>
      <c r="H46" s="181"/>
      <c r="I46" s="181"/>
    </row>
    <row r="47" spans="1:9" s="16" customFormat="1" ht="16.5">
      <c r="A47" s="410" t="s">
        <v>421</v>
      </c>
      <c r="B47" s="410"/>
      <c r="C47" s="410"/>
      <c r="D47" s="410"/>
      <c r="E47" s="410"/>
      <c r="F47" s="181"/>
      <c r="G47" s="181"/>
      <c r="H47" s="181"/>
      <c r="I47" s="181"/>
    </row>
    <row r="48" spans="1:9" s="16" customFormat="1" ht="16.5">
      <c r="A48" s="180" t="s">
        <v>422</v>
      </c>
      <c r="B48" s="181"/>
      <c r="C48" s="181"/>
      <c r="D48" s="181"/>
      <c r="E48" s="181"/>
      <c r="F48" s="181"/>
      <c r="G48" s="181"/>
      <c r="H48" s="181"/>
      <c r="I48" s="181"/>
    </row>
    <row r="49" spans="1:9" s="16" customFormat="1" ht="16.5">
      <c r="A49" s="180"/>
      <c r="B49" s="181"/>
      <c r="C49" s="181"/>
      <c r="D49" s="181"/>
      <c r="E49" s="180"/>
      <c r="F49" s="181"/>
      <c r="G49" s="181"/>
      <c r="H49" s="181"/>
      <c r="I49" s="181"/>
    </row>
    <row r="50" spans="1:9" s="16" customFormat="1" ht="16.5">
      <c r="A50" s="401" t="s">
        <v>423</v>
      </c>
      <c r="B50" s="401"/>
      <c r="C50" s="401"/>
      <c r="D50" s="401"/>
      <c r="E50" s="401"/>
      <c r="F50" s="401"/>
      <c r="G50" s="181"/>
      <c r="H50" s="181"/>
      <c r="I50" s="181"/>
    </row>
    <row r="51" spans="1:9" s="15" customFormat="1" ht="16.5">
      <c r="A51" s="401" t="s">
        <v>424</v>
      </c>
      <c r="B51" s="401"/>
      <c r="C51" s="401"/>
      <c r="D51" s="401"/>
      <c r="E51" s="401"/>
      <c r="F51" s="401"/>
      <c r="G51" s="401"/>
      <c r="H51" s="180"/>
      <c r="I51" s="180"/>
    </row>
    <row r="52" spans="1:9" s="15" customFormat="1" ht="16.5">
      <c r="A52" s="401" t="s">
        <v>425</v>
      </c>
      <c r="B52" s="401"/>
      <c r="C52" s="401"/>
      <c r="D52" s="401"/>
      <c r="E52" s="401"/>
      <c r="F52" s="401"/>
      <c r="G52" s="180"/>
      <c r="H52" s="180"/>
      <c r="I52" s="180"/>
    </row>
    <row r="53" spans="1:9" s="16" customFormat="1" ht="16.5">
      <c r="A53" s="180"/>
      <c r="B53" s="181"/>
      <c r="C53" s="181"/>
      <c r="D53" s="181"/>
      <c r="E53" s="181"/>
      <c r="F53" s="181"/>
      <c r="G53" s="181"/>
      <c r="H53" s="181"/>
      <c r="I53" s="181"/>
    </row>
    <row r="54" spans="1:9" ht="16.5">
      <c r="A54" s="401" t="s">
        <v>426</v>
      </c>
      <c r="B54" s="401"/>
      <c r="C54" s="401"/>
      <c r="D54" s="401"/>
      <c r="E54" s="401"/>
      <c r="F54" s="401"/>
      <c r="G54" s="401"/>
      <c r="H54" s="180"/>
      <c r="I54" s="180"/>
    </row>
    <row r="55" spans="1:9" ht="16.5">
      <c r="A55" s="180" t="s">
        <v>427</v>
      </c>
      <c r="B55" s="180"/>
      <c r="C55" s="180"/>
      <c r="D55" s="180"/>
      <c r="E55" s="180"/>
      <c r="F55" s="180"/>
      <c r="G55" s="180"/>
      <c r="H55" s="180"/>
      <c r="I55" s="180"/>
    </row>
    <row r="56" spans="1:9" ht="16.5">
      <c r="A56" s="401" t="s">
        <v>428</v>
      </c>
      <c r="B56" s="401"/>
      <c r="C56" s="401"/>
      <c r="D56" s="401"/>
      <c r="E56" s="401"/>
      <c r="F56" s="401"/>
      <c r="G56" s="401"/>
      <c r="H56" s="401"/>
      <c r="I56" s="401"/>
    </row>
    <row r="57" spans="1:9" ht="16.5">
      <c r="A57" s="401" t="s">
        <v>429</v>
      </c>
      <c r="B57" s="401"/>
      <c r="C57" s="401"/>
      <c r="D57" s="401"/>
      <c r="E57" s="401"/>
      <c r="F57" s="180"/>
      <c r="G57" s="180"/>
      <c r="H57" s="180"/>
      <c r="I57" s="180"/>
    </row>
    <row r="58" spans="1:9" ht="16.5">
      <c r="A58" s="401" t="s">
        <v>430</v>
      </c>
      <c r="B58" s="401"/>
      <c r="C58" s="401"/>
      <c r="D58" s="180"/>
      <c r="E58" s="180"/>
      <c r="F58" s="180"/>
      <c r="G58" s="180"/>
      <c r="H58" s="180"/>
      <c r="I58" s="180"/>
    </row>
    <row r="59" spans="1:9" ht="16.5">
      <c r="A59" s="401" t="s">
        <v>431</v>
      </c>
      <c r="B59" s="401"/>
      <c r="C59" s="401"/>
      <c r="D59" s="401"/>
      <c r="E59" s="180"/>
      <c r="F59" s="181"/>
      <c r="G59" s="180"/>
      <c r="H59" s="180"/>
      <c r="I59" s="180"/>
    </row>
    <row r="60" spans="1:9" ht="16.5">
      <c r="A60" s="401" t="s">
        <v>432</v>
      </c>
      <c r="B60" s="401"/>
      <c r="C60" s="401"/>
      <c r="D60" s="401"/>
      <c r="E60" s="401"/>
      <c r="F60" s="401"/>
      <c r="G60" s="401"/>
      <c r="H60" s="401"/>
      <c r="I60" s="180"/>
    </row>
    <row r="61" spans="1:9" ht="16.5">
      <c r="A61" s="401" t="s">
        <v>433</v>
      </c>
      <c r="B61" s="401"/>
      <c r="C61" s="401"/>
      <c r="D61" s="401"/>
      <c r="E61" s="401"/>
      <c r="F61" s="401"/>
      <c r="G61" s="401"/>
      <c r="H61" s="180"/>
      <c r="I61" s="180"/>
    </row>
    <row r="62" spans="1:9" ht="16.5">
      <c r="A62" s="180"/>
      <c r="B62" s="180"/>
      <c r="C62" s="180"/>
      <c r="D62" s="180"/>
      <c r="E62" s="180"/>
      <c r="F62" s="180"/>
      <c r="G62" s="180"/>
      <c r="H62" s="180"/>
      <c r="I62" s="180"/>
    </row>
    <row r="63" spans="1:9" ht="16.5">
      <c r="A63" s="180" t="s">
        <v>434</v>
      </c>
      <c r="B63" s="180"/>
      <c r="C63" s="180"/>
      <c r="D63" s="180"/>
      <c r="E63" s="180"/>
      <c r="F63" s="180"/>
      <c r="G63" s="180"/>
      <c r="H63" s="180"/>
      <c r="I63" s="180"/>
    </row>
    <row r="64" spans="1:9" ht="16.5">
      <c r="A64" s="180"/>
      <c r="B64" s="180"/>
      <c r="C64" s="180"/>
      <c r="D64" s="180"/>
      <c r="E64" s="180"/>
      <c r="F64" s="180"/>
      <c r="G64" s="180"/>
      <c r="H64" s="180"/>
      <c r="I64" s="180"/>
    </row>
    <row r="65" spans="1:9" ht="16.5">
      <c r="A65" s="401" t="s">
        <v>435</v>
      </c>
      <c r="B65" s="401"/>
      <c r="C65" s="401"/>
      <c r="D65" s="401"/>
      <c r="E65" s="401"/>
      <c r="F65" s="180"/>
      <c r="G65" s="180"/>
      <c r="H65" s="180"/>
      <c r="I65" s="180"/>
    </row>
    <row r="66" spans="1:9" ht="16.5">
      <c r="A66" s="401" t="s">
        <v>436</v>
      </c>
      <c r="B66" s="401"/>
      <c r="C66" s="401"/>
      <c r="D66" s="401"/>
      <c r="E66" s="401"/>
      <c r="F66" s="401"/>
      <c r="G66" s="401"/>
      <c r="H66" s="180"/>
      <c r="I66" s="180"/>
    </row>
    <row r="67" spans="1:9" ht="16.5">
      <c r="A67" s="401" t="s">
        <v>437</v>
      </c>
      <c r="B67" s="401"/>
      <c r="C67" s="401"/>
      <c r="D67" s="401"/>
      <c r="E67" s="401"/>
      <c r="F67" s="401"/>
      <c r="G67" s="401"/>
      <c r="H67" s="401"/>
      <c r="I67" s="180"/>
    </row>
    <row r="68" spans="1:9" ht="16.5">
      <c r="A68" s="401" t="s">
        <v>438</v>
      </c>
      <c r="B68" s="401"/>
      <c r="C68" s="401"/>
      <c r="D68" s="401"/>
      <c r="E68" s="401"/>
      <c r="F68" s="401"/>
      <c r="G68" s="401"/>
      <c r="H68" s="401"/>
      <c r="I68" s="180"/>
    </row>
    <row r="69" spans="1:9" ht="16.5">
      <c r="A69" s="401" t="s">
        <v>439</v>
      </c>
      <c r="B69" s="401"/>
      <c r="C69" s="401"/>
      <c r="D69" s="401"/>
      <c r="E69" s="401"/>
      <c r="F69" s="401"/>
      <c r="G69" s="401"/>
      <c r="H69" s="401"/>
      <c r="I69" s="180"/>
    </row>
    <row r="70" spans="1:9" ht="16.5">
      <c r="A70" s="180"/>
      <c r="B70" s="180"/>
      <c r="C70" s="180"/>
      <c r="D70" s="180"/>
      <c r="E70" s="180"/>
      <c r="F70" s="180"/>
      <c r="G70" s="180"/>
      <c r="H70" s="180"/>
      <c r="I70" s="180"/>
    </row>
    <row r="71" spans="1:9" ht="16.5">
      <c r="A71" s="180" t="s">
        <v>440</v>
      </c>
      <c r="B71" s="180"/>
      <c r="C71" s="180"/>
      <c r="D71" s="180"/>
      <c r="E71" s="180"/>
      <c r="F71" s="180"/>
      <c r="G71" s="180"/>
      <c r="H71" s="180"/>
      <c r="I71" s="180"/>
    </row>
    <row r="72" spans="1:9" ht="16.5">
      <c r="A72" s="180" t="s">
        <v>441</v>
      </c>
      <c r="B72" s="180"/>
      <c r="C72" s="180"/>
      <c r="D72" s="180"/>
      <c r="E72" s="180"/>
      <c r="F72" s="180"/>
      <c r="G72" s="180"/>
      <c r="H72" s="180"/>
      <c r="I72" s="180"/>
    </row>
    <row r="73" spans="1:9" ht="16.5">
      <c r="A73" s="401" t="s">
        <v>442</v>
      </c>
      <c r="B73" s="401"/>
      <c r="C73" s="401"/>
      <c r="D73" s="401"/>
      <c r="E73" s="401"/>
      <c r="F73" s="401"/>
      <c r="G73" s="180"/>
      <c r="H73" s="180"/>
      <c r="I73" s="180"/>
    </row>
    <row r="74" spans="1:9" ht="16.5">
      <c r="A74" s="180"/>
      <c r="B74" s="180"/>
      <c r="C74" s="180"/>
      <c r="D74" s="180"/>
      <c r="E74" s="180"/>
      <c r="F74" s="180"/>
      <c r="G74" s="180"/>
      <c r="H74" s="180"/>
      <c r="I74" s="180"/>
    </row>
    <row r="75" spans="1:9" ht="16.5">
      <c r="A75" s="401" t="s">
        <v>443</v>
      </c>
      <c r="B75" s="401"/>
      <c r="C75" s="401"/>
      <c r="D75" s="401"/>
      <c r="E75" s="401"/>
      <c r="F75" s="401"/>
      <c r="G75" s="180"/>
      <c r="H75" s="180"/>
      <c r="I75" s="180"/>
    </row>
    <row r="76" spans="1:9" ht="16.5">
      <c r="A76" s="180"/>
      <c r="B76" s="180"/>
      <c r="C76" s="180"/>
      <c r="D76" s="180"/>
      <c r="E76" s="180"/>
      <c r="F76" s="180"/>
      <c r="G76" s="180"/>
      <c r="H76" s="180"/>
      <c r="I76" s="180"/>
    </row>
    <row r="77" spans="1:9" ht="16.5">
      <c r="A77" s="401" t="s">
        <v>444</v>
      </c>
      <c r="B77" s="401"/>
      <c r="C77" s="401"/>
      <c r="D77" s="401"/>
      <c r="E77" s="401"/>
      <c r="F77" s="401"/>
      <c r="G77" s="401"/>
      <c r="H77" s="401"/>
      <c r="I77" s="401"/>
    </row>
    <row r="78" spans="1:9" ht="16.5">
      <c r="A78" s="180" t="s">
        <v>445</v>
      </c>
      <c r="B78" s="180"/>
      <c r="C78" s="180"/>
      <c r="D78" s="180"/>
      <c r="E78" s="180"/>
      <c r="F78" s="180"/>
      <c r="G78" s="180"/>
      <c r="H78" s="180"/>
      <c r="I78" s="180"/>
    </row>
    <row r="79" spans="1:9" ht="16.5">
      <c r="A79" s="180"/>
      <c r="B79" s="180"/>
      <c r="C79" s="180"/>
      <c r="D79" s="180"/>
      <c r="E79" s="180"/>
      <c r="F79" s="180"/>
      <c r="G79" s="180"/>
      <c r="H79" s="180"/>
      <c r="I79" s="180"/>
    </row>
    <row r="80" spans="1:9" ht="16.5">
      <c r="A80" s="401" t="s">
        <v>446</v>
      </c>
      <c r="B80" s="401"/>
      <c r="C80" s="401"/>
      <c r="D80" s="401"/>
      <c r="E80" s="401"/>
      <c r="F80" s="401"/>
      <c r="G80" s="180"/>
      <c r="H80" s="180"/>
      <c r="I80" s="180"/>
    </row>
    <row r="81" spans="1:9" ht="16.5">
      <c r="A81" s="180"/>
      <c r="B81" s="180"/>
      <c r="C81" s="180"/>
      <c r="D81" s="180"/>
      <c r="E81" s="180"/>
      <c r="F81" s="180"/>
      <c r="G81" s="180"/>
      <c r="H81" s="180"/>
      <c r="I81" s="180"/>
    </row>
    <row r="82" spans="1:9" ht="16.5">
      <c r="A82" s="401" t="s">
        <v>447</v>
      </c>
      <c r="B82" s="401"/>
      <c r="C82" s="401"/>
      <c r="D82" s="401"/>
      <c r="E82" s="401"/>
      <c r="F82" s="401"/>
      <c r="G82" s="401"/>
      <c r="H82" s="401"/>
      <c r="I82" s="401"/>
    </row>
    <row r="83" spans="1:9" ht="16.5">
      <c r="A83" s="180"/>
      <c r="B83" s="180"/>
      <c r="C83" s="180"/>
      <c r="D83" s="180"/>
      <c r="E83" s="180"/>
      <c r="F83" s="180"/>
      <c r="G83" s="180"/>
      <c r="H83" s="180"/>
      <c r="I83" s="180"/>
    </row>
    <row r="84" spans="1:9" ht="16.5">
      <c r="A84" s="401" t="s">
        <v>448</v>
      </c>
      <c r="B84" s="401"/>
      <c r="C84" s="401"/>
      <c r="D84" s="401"/>
      <c r="E84" s="401"/>
      <c r="F84" s="401"/>
      <c r="G84" s="401"/>
      <c r="H84" s="401"/>
      <c r="I84" s="180"/>
    </row>
    <row r="85" spans="1:9" ht="16.5">
      <c r="A85" s="180"/>
      <c r="B85" s="180"/>
      <c r="C85" s="180"/>
      <c r="D85" s="180"/>
      <c r="E85" s="180"/>
      <c r="F85" s="180"/>
      <c r="G85" s="180"/>
      <c r="H85" s="180"/>
      <c r="I85" s="180"/>
    </row>
    <row r="86" spans="1:9" ht="16.5">
      <c r="A86" s="401" t="s">
        <v>449</v>
      </c>
      <c r="B86" s="401"/>
      <c r="C86" s="401"/>
      <c r="D86" s="401"/>
      <c r="E86" s="401"/>
      <c r="F86" s="180"/>
      <c r="G86" s="180"/>
      <c r="H86" s="180"/>
      <c r="I86" s="180"/>
    </row>
    <row r="87" spans="1:9" ht="16.5">
      <c r="A87" s="401" t="s">
        <v>450</v>
      </c>
      <c r="B87" s="401"/>
      <c r="C87" s="401"/>
      <c r="D87" s="401"/>
      <c r="E87" s="401"/>
      <c r="F87" s="401"/>
      <c r="G87" s="180"/>
      <c r="H87" s="180"/>
      <c r="I87" s="180"/>
    </row>
    <row r="88" spans="1:9" ht="16.5">
      <c r="A88" s="401" t="s">
        <v>451</v>
      </c>
      <c r="B88" s="401"/>
      <c r="C88" s="401"/>
      <c r="D88" s="401"/>
      <c r="E88" s="180"/>
      <c r="F88" s="180"/>
      <c r="G88" s="180"/>
      <c r="H88" s="180"/>
      <c r="I88" s="180"/>
    </row>
    <row r="89" spans="1:9" ht="16.5">
      <c r="A89" s="401" t="s">
        <v>452</v>
      </c>
      <c r="B89" s="401"/>
      <c r="C89" s="401"/>
      <c r="D89" s="401"/>
      <c r="E89" s="401"/>
      <c r="F89" s="401"/>
      <c r="G89" s="401"/>
      <c r="H89" s="180"/>
      <c r="I89" s="180"/>
    </row>
    <row r="90" spans="1:9" ht="16.5">
      <c r="A90" s="180"/>
      <c r="B90" s="180"/>
      <c r="C90" s="180"/>
      <c r="D90" s="180"/>
      <c r="E90" s="180"/>
      <c r="F90" s="180"/>
      <c r="G90" s="180"/>
      <c r="H90" s="180"/>
      <c r="I90" s="180"/>
    </row>
    <row r="91" spans="1:9" ht="16.5">
      <c r="A91" s="401" t="s">
        <v>453</v>
      </c>
      <c r="B91" s="401"/>
      <c r="C91" s="401"/>
      <c r="D91" s="401"/>
      <c r="E91" s="401"/>
      <c r="F91" s="401"/>
      <c r="G91" s="180"/>
      <c r="H91" s="180"/>
      <c r="I91" s="180"/>
    </row>
    <row r="92" spans="1:9" ht="16.5">
      <c r="A92" s="180" t="s">
        <v>454</v>
      </c>
      <c r="B92" s="180"/>
      <c r="C92" s="180"/>
      <c r="D92" s="180"/>
      <c r="E92" s="180"/>
      <c r="F92" s="180"/>
      <c r="G92" s="180"/>
      <c r="H92" s="180"/>
      <c r="I92" s="180"/>
    </row>
    <row r="93" spans="1:9" ht="16.5">
      <c r="A93" s="180"/>
      <c r="B93" s="180"/>
      <c r="C93" s="180"/>
      <c r="D93" s="180"/>
      <c r="E93" s="180"/>
      <c r="F93" s="180"/>
      <c r="G93" s="180"/>
      <c r="H93" s="180"/>
      <c r="I93" s="180"/>
    </row>
    <row r="94" spans="1:9" ht="16.5">
      <c r="A94" s="180" t="s">
        <v>455</v>
      </c>
      <c r="B94" s="180"/>
      <c r="C94" s="180"/>
      <c r="D94" s="180"/>
      <c r="E94" s="180"/>
      <c r="F94" s="180"/>
      <c r="G94" s="180"/>
      <c r="H94" s="180"/>
      <c r="I94" s="180"/>
    </row>
    <row r="95" spans="1:9" ht="16.5">
      <c r="A95" s="180" t="s">
        <v>456</v>
      </c>
      <c r="B95" s="180"/>
      <c r="C95" s="180"/>
      <c r="D95" s="180"/>
      <c r="E95" s="180"/>
      <c r="F95" s="180"/>
      <c r="G95" s="180"/>
      <c r="H95" s="180"/>
      <c r="I95" s="180"/>
    </row>
    <row r="96" spans="1:9" ht="16.5">
      <c r="A96" s="180" t="s">
        <v>457</v>
      </c>
      <c r="B96" s="180"/>
      <c r="C96" s="180"/>
      <c r="D96" s="180"/>
      <c r="E96" s="180"/>
      <c r="F96" s="180"/>
      <c r="G96" s="180"/>
      <c r="H96" s="180"/>
      <c r="I96" s="180"/>
    </row>
    <row r="97" spans="1:9" s="14" customFormat="1" ht="16.5">
      <c r="A97" s="178" t="s">
        <v>460</v>
      </c>
      <c r="B97" s="179"/>
      <c r="C97" s="179"/>
      <c r="D97" s="179"/>
      <c r="E97" s="179"/>
      <c r="F97" s="179"/>
      <c r="G97" s="179"/>
      <c r="H97" s="179"/>
      <c r="I97" s="179"/>
    </row>
    <row r="98" spans="1:9" s="14" customFormat="1" ht="16.5">
      <c r="A98" s="178"/>
      <c r="B98" s="179"/>
      <c r="C98" s="179"/>
      <c r="D98" s="179"/>
      <c r="E98" s="179"/>
      <c r="F98" s="179"/>
      <c r="G98" s="179"/>
      <c r="H98" s="179"/>
      <c r="I98" s="179"/>
    </row>
    <row r="99" spans="1:9" s="14" customFormat="1" ht="15.75">
      <c r="A99" s="179"/>
      <c r="B99" s="179"/>
      <c r="C99" s="179"/>
      <c r="D99" s="179"/>
      <c r="E99" s="179"/>
      <c r="F99" s="179"/>
      <c r="G99" s="462" t="s">
        <v>12</v>
      </c>
      <c r="H99" s="462"/>
      <c r="I99" s="462"/>
    </row>
    <row r="100" spans="1:9" s="15" customFormat="1" ht="15.75">
      <c r="A100" s="434" t="s">
        <v>14</v>
      </c>
      <c r="B100" s="435"/>
      <c r="C100" s="435"/>
      <c r="D100" s="435"/>
      <c r="E100" s="436"/>
      <c r="F100" s="434" t="s">
        <v>672</v>
      </c>
      <c r="G100" s="436"/>
      <c r="H100" s="447">
        <v>40179</v>
      </c>
      <c r="I100" s="448"/>
    </row>
    <row r="101" spans="1:9" ht="15.75">
      <c r="A101" s="183" t="s">
        <v>462</v>
      </c>
      <c r="B101" s="184"/>
      <c r="C101" s="184"/>
      <c r="D101" s="184"/>
      <c r="E101" s="185"/>
      <c r="F101" s="445"/>
      <c r="G101" s="446"/>
      <c r="H101" s="441"/>
      <c r="I101" s="442"/>
    </row>
    <row r="102" spans="1:9" ht="15.75">
      <c r="A102" s="188" t="s">
        <v>463</v>
      </c>
      <c r="B102" s="189"/>
      <c r="C102" s="189"/>
      <c r="D102" s="189"/>
      <c r="E102" s="189"/>
      <c r="F102" s="408">
        <v>1156987166</v>
      </c>
      <c r="G102" s="409"/>
      <c r="H102" s="408">
        <v>838345201</v>
      </c>
      <c r="I102" s="409"/>
    </row>
    <row r="103" spans="1:9" ht="15.75">
      <c r="A103" s="188" t="s">
        <v>464</v>
      </c>
      <c r="B103" s="189"/>
      <c r="C103" s="189"/>
      <c r="D103" s="189"/>
      <c r="E103" s="189"/>
      <c r="F103" s="408">
        <v>49297812808</v>
      </c>
      <c r="G103" s="409"/>
      <c r="H103" s="408">
        <v>78114969409</v>
      </c>
      <c r="I103" s="409"/>
    </row>
    <row r="104" spans="1:9" ht="15.75">
      <c r="A104" s="188" t="s">
        <v>465</v>
      </c>
      <c r="B104" s="189"/>
      <c r="C104" s="189"/>
      <c r="D104" s="189"/>
      <c r="E104" s="189"/>
      <c r="F104" s="408"/>
      <c r="G104" s="409"/>
      <c r="H104" s="408"/>
      <c r="I104" s="409"/>
    </row>
    <row r="105" spans="1:9" ht="15.75">
      <c r="A105" s="192" t="s">
        <v>466</v>
      </c>
      <c r="B105" s="193"/>
      <c r="C105" s="193"/>
      <c r="D105" s="193"/>
      <c r="E105" s="193"/>
      <c r="F105" s="425"/>
      <c r="G105" s="426"/>
      <c r="H105" s="425"/>
      <c r="I105" s="426"/>
    </row>
    <row r="106" spans="1:9" s="14" customFormat="1" ht="15.75">
      <c r="A106" s="434" t="s">
        <v>467</v>
      </c>
      <c r="B106" s="435"/>
      <c r="C106" s="435"/>
      <c r="D106" s="435"/>
      <c r="E106" s="436"/>
      <c r="F106" s="399">
        <f>SUM(F102:G105)</f>
        <v>50454799974</v>
      </c>
      <c r="G106" s="400"/>
      <c r="H106" s="399">
        <f>SUM(H102:I105)</f>
        <v>78953314610</v>
      </c>
      <c r="I106" s="400"/>
    </row>
    <row r="107" spans="1:9" s="14" customFormat="1" ht="15.75">
      <c r="A107" s="198" t="s">
        <v>468</v>
      </c>
      <c r="B107" s="199"/>
      <c r="C107" s="199"/>
      <c r="D107" s="199"/>
      <c r="E107" s="200"/>
      <c r="F107" s="404"/>
      <c r="G107" s="405"/>
      <c r="H107" s="404"/>
      <c r="I107" s="405"/>
    </row>
    <row r="108" spans="1:9" s="14" customFormat="1" ht="15.75">
      <c r="A108" s="201" t="s">
        <v>469</v>
      </c>
      <c r="B108" s="202"/>
      <c r="C108" s="202"/>
      <c r="D108" s="202"/>
      <c r="E108" s="203"/>
      <c r="F108" s="406"/>
      <c r="G108" s="407"/>
      <c r="H108" s="406"/>
      <c r="I108" s="407"/>
    </row>
    <row r="109" spans="1:9" s="14" customFormat="1" ht="15.75">
      <c r="A109" s="201" t="s">
        <v>470</v>
      </c>
      <c r="B109" s="202"/>
      <c r="C109" s="202"/>
      <c r="D109" s="202"/>
      <c r="E109" s="203"/>
      <c r="F109" s="408"/>
      <c r="G109" s="409"/>
      <c r="H109" s="408"/>
      <c r="I109" s="409"/>
    </row>
    <row r="110" spans="1:9" s="14" customFormat="1" ht="15.75">
      <c r="A110" s="201" t="s">
        <v>471</v>
      </c>
      <c r="B110" s="202"/>
      <c r="C110" s="202"/>
      <c r="D110" s="202"/>
      <c r="E110" s="203"/>
      <c r="F110" s="406"/>
      <c r="G110" s="407"/>
      <c r="H110" s="406"/>
      <c r="I110" s="407"/>
    </row>
    <row r="111" spans="1:9" s="14" customFormat="1" ht="15.75">
      <c r="A111" s="205"/>
      <c r="B111" s="206"/>
      <c r="C111" s="206"/>
      <c r="D111" s="206"/>
      <c r="E111" s="207"/>
      <c r="F111" s="402"/>
      <c r="G111" s="403"/>
      <c r="H111" s="402"/>
      <c r="I111" s="403"/>
    </row>
    <row r="112" spans="1:9" s="14" customFormat="1" ht="15.75">
      <c r="A112" s="208"/>
      <c r="B112" s="182"/>
      <c r="C112" s="182" t="s">
        <v>467</v>
      </c>
      <c r="D112" s="182"/>
      <c r="E112" s="209"/>
      <c r="F112" s="411">
        <f>F109</f>
        <v>0</v>
      </c>
      <c r="G112" s="412"/>
      <c r="H112" s="399">
        <f>H109</f>
        <v>0</v>
      </c>
      <c r="I112" s="400"/>
    </row>
    <row r="113" spans="1:9" ht="15.75">
      <c r="A113" s="183" t="s">
        <v>472</v>
      </c>
      <c r="B113" s="184"/>
      <c r="C113" s="184"/>
      <c r="D113" s="185"/>
      <c r="E113" s="185"/>
      <c r="F113" s="441"/>
      <c r="G113" s="442"/>
      <c r="H113" s="441"/>
      <c r="I113" s="442"/>
    </row>
    <row r="114" spans="1:9" ht="15.75">
      <c r="A114" s="188" t="s">
        <v>473</v>
      </c>
      <c r="B114" s="189"/>
      <c r="C114" s="189"/>
      <c r="D114" s="189"/>
      <c r="E114" s="189"/>
      <c r="F114" s="430">
        <v>12196755024</v>
      </c>
      <c r="G114" s="431"/>
      <c r="H114" s="408">
        <v>12625593915</v>
      </c>
      <c r="I114" s="409"/>
    </row>
    <row r="115" spans="1:9" ht="15.75">
      <c r="A115" s="188" t="s">
        <v>474</v>
      </c>
      <c r="B115" s="189"/>
      <c r="C115" s="189"/>
      <c r="D115" s="189"/>
      <c r="E115" s="189"/>
      <c r="F115" s="430">
        <v>11151288671</v>
      </c>
      <c r="G115" s="431"/>
      <c r="H115" s="408">
        <v>8007435810</v>
      </c>
      <c r="I115" s="409"/>
    </row>
    <row r="116" spans="1:9" ht="15.75">
      <c r="A116" s="188" t="s">
        <v>475</v>
      </c>
      <c r="B116" s="189"/>
      <c r="C116" s="189"/>
      <c r="D116" s="189"/>
      <c r="E116" s="189"/>
      <c r="F116" s="408"/>
      <c r="G116" s="409"/>
      <c r="H116" s="408"/>
      <c r="I116" s="409"/>
    </row>
    <row r="117" spans="1:9" ht="15.75">
      <c r="A117" s="188" t="s">
        <v>476</v>
      </c>
      <c r="B117" s="189"/>
      <c r="C117" s="189"/>
      <c r="D117" s="189"/>
      <c r="E117" s="189"/>
      <c r="F117" s="408"/>
      <c r="G117" s="409"/>
      <c r="H117" s="408"/>
      <c r="I117" s="409"/>
    </row>
    <row r="118" spans="1:9" ht="15.75">
      <c r="A118" s="188" t="s">
        <v>477</v>
      </c>
      <c r="B118" s="189"/>
      <c r="C118" s="189"/>
      <c r="D118" s="189"/>
      <c r="E118" s="189"/>
      <c r="F118" s="408">
        <f>SUM(F119:G122)</f>
        <v>11490313894</v>
      </c>
      <c r="G118" s="409"/>
      <c r="H118" s="408">
        <f>SUM(H119:I122)</f>
        <v>13986846684</v>
      </c>
      <c r="I118" s="409"/>
    </row>
    <row r="119" spans="1:9" ht="15.75">
      <c r="A119" s="188"/>
      <c r="B119" s="189" t="s">
        <v>478</v>
      </c>
      <c r="C119" s="189"/>
      <c r="D119" s="189"/>
      <c r="E119" s="189"/>
      <c r="F119" s="408">
        <f>4807393179-1275893325</f>
        <v>3531499854</v>
      </c>
      <c r="G119" s="409"/>
      <c r="H119" s="408">
        <v>3317649049</v>
      </c>
      <c r="I119" s="409"/>
    </row>
    <row r="120" spans="1:9" ht="15.75">
      <c r="A120" s="188"/>
      <c r="B120" s="189" t="s">
        <v>479</v>
      </c>
      <c r="C120" s="189"/>
      <c r="D120" s="189"/>
      <c r="E120" s="189"/>
      <c r="F120" s="408"/>
      <c r="G120" s="409"/>
      <c r="H120" s="408"/>
      <c r="I120" s="409"/>
    </row>
    <row r="121" spans="1:9" ht="15.75">
      <c r="A121" s="188"/>
      <c r="B121" s="189" t="s">
        <v>480</v>
      </c>
      <c r="C121" s="189"/>
      <c r="D121" s="189"/>
      <c r="E121" s="189"/>
      <c r="F121" s="408">
        <v>258064624</v>
      </c>
      <c r="G121" s="409"/>
      <c r="H121" s="408">
        <v>200536124</v>
      </c>
      <c r="I121" s="409"/>
    </row>
    <row r="122" spans="1:9" ht="15.75">
      <c r="A122" s="188"/>
      <c r="B122" s="189" t="s">
        <v>481</v>
      </c>
      <c r="C122" s="189"/>
      <c r="D122" s="189"/>
      <c r="E122" s="189"/>
      <c r="F122" s="408">
        <v>7700749416</v>
      </c>
      <c r="G122" s="409"/>
      <c r="H122" s="408">
        <v>10468661511</v>
      </c>
      <c r="I122" s="409"/>
    </row>
    <row r="123" spans="1:9" ht="15.75">
      <c r="A123" s="188" t="s">
        <v>482</v>
      </c>
      <c r="B123" s="189"/>
      <c r="C123" s="189"/>
      <c r="D123" s="189"/>
      <c r="E123" s="189"/>
      <c r="F123" s="443">
        <v>-214450000</v>
      </c>
      <c r="G123" s="444"/>
      <c r="H123" s="463">
        <v>-214450000</v>
      </c>
      <c r="I123" s="464"/>
    </row>
    <row r="124" spans="1:9" ht="15.75">
      <c r="A124" s="192" t="s">
        <v>483</v>
      </c>
      <c r="B124" s="193"/>
      <c r="C124" s="193"/>
      <c r="D124" s="193"/>
      <c r="E124" s="193"/>
      <c r="F124" s="425"/>
      <c r="G124" s="426"/>
      <c r="H124" s="425"/>
      <c r="I124" s="426"/>
    </row>
    <row r="125" spans="1:9" s="14" customFormat="1" ht="15.75">
      <c r="A125" s="434" t="s">
        <v>467</v>
      </c>
      <c r="B125" s="435"/>
      <c r="C125" s="435"/>
      <c r="D125" s="435"/>
      <c r="E125" s="436"/>
      <c r="F125" s="399">
        <f>SUM(F114:G118)+F123+F124</f>
        <v>34623907589</v>
      </c>
      <c r="G125" s="400"/>
      <c r="H125" s="399">
        <f>SUM(H114:I118)+H123+H124</f>
        <v>34405426409</v>
      </c>
      <c r="I125" s="400"/>
    </row>
    <row r="126" spans="1:9" ht="15.75">
      <c r="A126" s="210"/>
      <c r="B126" s="211" t="s">
        <v>204</v>
      </c>
      <c r="C126" s="211"/>
      <c r="D126" s="211"/>
      <c r="E126" s="211"/>
      <c r="F126" s="212"/>
      <c r="G126" s="212"/>
      <c r="H126" s="213"/>
      <c r="I126" s="214"/>
    </row>
    <row r="127" spans="1:9" s="15" customFormat="1" ht="15.75">
      <c r="A127" s="215" t="s">
        <v>484</v>
      </c>
      <c r="B127" s="216"/>
      <c r="C127" s="216"/>
      <c r="D127" s="189"/>
      <c r="E127" s="189"/>
      <c r="F127" s="445"/>
      <c r="G127" s="446"/>
      <c r="H127" s="441"/>
      <c r="I127" s="442"/>
    </row>
    <row r="128" spans="1:9" s="15" customFormat="1" ht="15.75">
      <c r="A128" s="188" t="s">
        <v>485</v>
      </c>
      <c r="B128" s="189"/>
      <c r="C128" s="189"/>
      <c r="D128" s="189"/>
      <c r="E128" s="189"/>
      <c r="F128" s="408">
        <v>3911507795</v>
      </c>
      <c r="G128" s="409"/>
      <c r="H128" s="408">
        <v>2541751527</v>
      </c>
      <c r="I128" s="409"/>
    </row>
    <row r="129" spans="1:9" s="15" customFormat="1" ht="15.75">
      <c r="A129" s="188" t="s">
        <v>486</v>
      </c>
      <c r="B129" s="189"/>
      <c r="C129" s="189"/>
      <c r="D129" s="189"/>
      <c r="E129" s="189"/>
      <c r="F129" s="408"/>
      <c r="G129" s="409"/>
      <c r="H129" s="408"/>
      <c r="I129" s="409"/>
    </row>
    <row r="130" spans="1:9" s="15" customFormat="1" ht="15.75">
      <c r="A130" s="188" t="s">
        <v>487</v>
      </c>
      <c r="B130" s="189"/>
      <c r="C130" s="189"/>
      <c r="D130" s="189"/>
      <c r="E130" s="189"/>
      <c r="F130" s="408"/>
      <c r="G130" s="409"/>
      <c r="H130" s="408"/>
      <c r="I130" s="409"/>
    </row>
    <row r="131" spans="1:9" s="15" customFormat="1" ht="15.75">
      <c r="A131" s="192"/>
      <c r="B131" s="193"/>
      <c r="C131" s="193"/>
      <c r="D131" s="193"/>
      <c r="E131" s="193"/>
      <c r="F131" s="425"/>
      <c r="G131" s="426"/>
      <c r="H131" s="425"/>
      <c r="I131" s="426"/>
    </row>
    <row r="132" spans="1:9" s="14" customFormat="1" ht="15.75">
      <c r="A132" s="434" t="s">
        <v>467</v>
      </c>
      <c r="B132" s="435"/>
      <c r="C132" s="435"/>
      <c r="D132" s="435"/>
      <c r="E132" s="436"/>
      <c r="F132" s="399">
        <f>SUM(F128:G129)</f>
        <v>3911507795</v>
      </c>
      <c r="G132" s="400"/>
      <c r="H132" s="399">
        <f>SUM(H128:I130)</f>
        <v>2541751527</v>
      </c>
      <c r="I132" s="400"/>
    </row>
    <row r="133" spans="1:9" s="14" customFormat="1" ht="15.75">
      <c r="A133" s="217"/>
      <c r="B133" s="175"/>
      <c r="C133" s="175"/>
      <c r="D133" s="175"/>
      <c r="E133" s="175"/>
      <c r="F133" s="218"/>
      <c r="G133" s="218"/>
      <c r="H133" s="218"/>
      <c r="I133" s="197"/>
    </row>
    <row r="134" spans="1:9" ht="15.75">
      <c r="A134" s="183" t="s">
        <v>488</v>
      </c>
      <c r="B134" s="184"/>
      <c r="C134" s="184"/>
      <c r="D134" s="185"/>
      <c r="E134" s="185"/>
      <c r="F134" s="441"/>
      <c r="G134" s="442"/>
      <c r="H134" s="441"/>
      <c r="I134" s="442"/>
    </row>
    <row r="135" spans="1:9" ht="15.75">
      <c r="A135" s="188" t="s">
        <v>489</v>
      </c>
      <c r="B135" s="189"/>
      <c r="C135" s="189"/>
      <c r="D135" s="189"/>
      <c r="E135" s="189"/>
      <c r="F135" s="408"/>
      <c r="G135" s="409"/>
      <c r="H135" s="408"/>
      <c r="I135" s="409"/>
    </row>
    <row r="136" spans="1:9" ht="15.75">
      <c r="A136" s="188" t="s">
        <v>490</v>
      </c>
      <c r="B136" s="189"/>
      <c r="C136" s="189"/>
      <c r="D136" s="189"/>
      <c r="E136" s="189"/>
      <c r="F136" s="408"/>
      <c r="G136" s="409"/>
      <c r="H136" s="408"/>
      <c r="I136" s="409"/>
    </row>
    <row r="137" spans="1:9" ht="15.75">
      <c r="A137" s="188" t="s">
        <v>491</v>
      </c>
      <c r="B137" s="189"/>
      <c r="C137" s="189"/>
      <c r="D137" s="189"/>
      <c r="E137" s="189"/>
      <c r="F137" s="408"/>
      <c r="G137" s="409"/>
      <c r="H137" s="408"/>
      <c r="I137" s="409"/>
    </row>
    <row r="138" spans="1:9" ht="15.75">
      <c r="A138" s="188" t="s">
        <v>492</v>
      </c>
      <c r="B138" s="189"/>
      <c r="C138" s="189"/>
      <c r="D138" s="189"/>
      <c r="E138" s="189"/>
      <c r="F138" s="190"/>
      <c r="G138" s="191"/>
      <c r="H138" s="219"/>
      <c r="I138" s="191"/>
    </row>
    <row r="139" spans="1:9" ht="15.75">
      <c r="A139" s="188" t="s">
        <v>493</v>
      </c>
      <c r="B139" s="189"/>
      <c r="C139" s="189"/>
      <c r="D139" s="189"/>
      <c r="E139" s="189"/>
      <c r="F139" s="406"/>
      <c r="G139" s="407"/>
      <c r="H139" s="406"/>
      <c r="I139" s="407"/>
    </row>
    <row r="140" spans="1:9" ht="15.75">
      <c r="A140" s="188" t="s">
        <v>494</v>
      </c>
      <c r="B140" s="189"/>
      <c r="C140" s="189"/>
      <c r="D140" s="189"/>
      <c r="E140" s="189"/>
      <c r="F140" s="408"/>
      <c r="G140" s="409"/>
      <c r="H140" s="408"/>
      <c r="I140" s="409"/>
    </row>
    <row r="141" spans="1:9" ht="15.75">
      <c r="A141" s="188" t="s">
        <v>495</v>
      </c>
      <c r="B141" s="189"/>
      <c r="C141" s="189"/>
      <c r="D141" s="189"/>
      <c r="E141" s="189"/>
      <c r="F141" s="408"/>
      <c r="G141" s="409"/>
      <c r="H141" s="408"/>
      <c r="I141" s="409"/>
    </row>
    <row r="142" spans="1:9" ht="15.75">
      <c r="A142" s="192" t="s">
        <v>496</v>
      </c>
      <c r="B142" s="193"/>
      <c r="C142" s="193"/>
      <c r="D142" s="193"/>
      <c r="E142" s="193"/>
      <c r="F142" s="425"/>
      <c r="G142" s="426"/>
      <c r="H142" s="425"/>
      <c r="I142" s="426"/>
    </row>
    <row r="143" spans="1:9" s="14" customFormat="1" ht="15.75">
      <c r="A143" s="434" t="s">
        <v>467</v>
      </c>
      <c r="B143" s="435"/>
      <c r="C143" s="435"/>
      <c r="D143" s="435"/>
      <c r="E143" s="436"/>
      <c r="F143" s="399">
        <f>SUM(F135:G142)</f>
        <v>0</v>
      </c>
      <c r="G143" s="400"/>
      <c r="H143" s="399">
        <f>SUM(H135:I142)</f>
        <v>0</v>
      </c>
      <c r="I143" s="400"/>
    </row>
    <row r="144" spans="1:9" s="14" customFormat="1" ht="15.75">
      <c r="A144" s="176"/>
      <c r="B144" s="175"/>
      <c r="C144" s="175"/>
      <c r="D144" s="175"/>
      <c r="E144" s="175"/>
      <c r="F144" s="218"/>
      <c r="G144" s="218"/>
      <c r="H144" s="218"/>
      <c r="I144" s="197"/>
    </row>
    <row r="145" spans="1:9" ht="15.75" customHeight="1" hidden="1">
      <c r="A145" s="465" t="s">
        <v>181</v>
      </c>
      <c r="B145" s="466"/>
      <c r="C145" s="466"/>
      <c r="D145" s="466"/>
      <c r="E145" s="466"/>
      <c r="F145" s="466"/>
      <c r="G145" s="466"/>
      <c r="H145" s="466"/>
      <c r="I145" s="467"/>
    </row>
    <row r="146" spans="1:9" ht="15" customHeight="1" hidden="1">
      <c r="A146" s="468" t="s">
        <v>182</v>
      </c>
      <c r="B146" s="469"/>
      <c r="C146" s="470"/>
      <c r="D146" s="427" t="s">
        <v>183</v>
      </c>
      <c r="E146" s="427" t="s">
        <v>205</v>
      </c>
      <c r="F146" s="427" t="s">
        <v>206</v>
      </c>
      <c r="G146" s="427" t="s">
        <v>178</v>
      </c>
      <c r="H146" s="427" t="s">
        <v>171</v>
      </c>
      <c r="I146" s="427" t="s">
        <v>172</v>
      </c>
    </row>
    <row r="147" spans="1:9" ht="15" customHeight="1" hidden="1">
      <c r="A147" s="471"/>
      <c r="B147" s="472"/>
      <c r="C147" s="473"/>
      <c r="D147" s="428"/>
      <c r="E147" s="428"/>
      <c r="F147" s="428"/>
      <c r="G147" s="428"/>
      <c r="H147" s="428"/>
      <c r="I147" s="428"/>
    </row>
    <row r="148" spans="1:9" ht="15" customHeight="1" hidden="1">
      <c r="A148" s="474"/>
      <c r="B148" s="475"/>
      <c r="C148" s="476"/>
      <c r="D148" s="429"/>
      <c r="E148" s="429"/>
      <c r="F148" s="429"/>
      <c r="G148" s="429"/>
      <c r="H148" s="429"/>
      <c r="I148" s="429"/>
    </row>
    <row r="149" spans="1:9" ht="15.75" customHeight="1" hidden="1">
      <c r="A149" s="456" t="s">
        <v>207</v>
      </c>
      <c r="B149" s="457"/>
      <c r="C149" s="458"/>
      <c r="D149" s="222"/>
      <c r="E149" s="223"/>
      <c r="F149" s="222"/>
      <c r="G149" s="224"/>
      <c r="H149" s="225"/>
      <c r="I149" s="226"/>
    </row>
    <row r="150" spans="1:9" ht="15.75" hidden="1">
      <c r="A150" s="227" t="s">
        <v>191</v>
      </c>
      <c r="B150" s="228"/>
      <c r="C150" s="228"/>
      <c r="D150" s="229"/>
      <c r="E150" s="230"/>
      <c r="F150" s="229"/>
      <c r="G150" s="231"/>
      <c r="H150" s="232"/>
      <c r="I150" s="233"/>
    </row>
    <row r="151" spans="1:9" ht="15.75" hidden="1">
      <c r="A151" s="234" t="s">
        <v>184</v>
      </c>
      <c r="B151" s="228"/>
      <c r="C151" s="228"/>
      <c r="D151" s="229"/>
      <c r="E151" s="230"/>
      <c r="F151" s="229"/>
      <c r="G151" s="235"/>
      <c r="H151" s="232"/>
      <c r="I151" s="236"/>
    </row>
    <row r="152" spans="1:9" ht="15.75" hidden="1">
      <c r="A152" s="234" t="s">
        <v>185</v>
      </c>
      <c r="B152" s="228"/>
      <c r="C152" s="228"/>
      <c r="D152" s="229"/>
      <c r="E152" s="230"/>
      <c r="F152" s="229"/>
      <c r="G152" s="235"/>
      <c r="H152" s="232"/>
      <c r="I152" s="236"/>
    </row>
    <row r="153" spans="1:9" ht="15.75" hidden="1">
      <c r="A153" s="234" t="s">
        <v>186</v>
      </c>
      <c r="B153" s="228"/>
      <c r="C153" s="228"/>
      <c r="D153" s="229"/>
      <c r="E153" s="230"/>
      <c r="F153" s="229"/>
      <c r="G153" s="235"/>
      <c r="H153" s="232"/>
      <c r="I153" s="236"/>
    </row>
    <row r="154" spans="1:9" ht="15.75" hidden="1">
      <c r="A154" s="234" t="s">
        <v>187</v>
      </c>
      <c r="B154" s="228"/>
      <c r="C154" s="228"/>
      <c r="D154" s="229"/>
      <c r="E154" s="230"/>
      <c r="F154" s="229"/>
      <c r="G154" s="235"/>
      <c r="H154" s="232"/>
      <c r="I154" s="236"/>
    </row>
    <row r="155" spans="1:9" ht="15.75" hidden="1">
      <c r="A155" s="234" t="s">
        <v>188</v>
      </c>
      <c r="B155" s="228"/>
      <c r="C155" s="228"/>
      <c r="D155" s="229"/>
      <c r="E155" s="230"/>
      <c r="F155" s="229"/>
      <c r="G155" s="235"/>
      <c r="H155" s="232"/>
      <c r="I155" s="236"/>
    </row>
    <row r="156" spans="1:9" ht="15.75" hidden="1">
      <c r="A156" s="234" t="s">
        <v>189</v>
      </c>
      <c r="B156" s="228"/>
      <c r="C156" s="228"/>
      <c r="D156" s="229"/>
      <c r="E156" s="230"/>
      <c r="F156" s="229"/>
      <c r="G156" s="235"/>
      <c r="H156" s="232"/>
      <c r="I156" s="236"/>
    </row>
    <row r="157" spans="1:9" ht="15.75" hidden="1">
      <c r="A157" s="227" t="s">
        <v>212</v>
      </c>
      <c r="B157" s="228"/>
      <c r="C157" s="228"/>
      <c r="D157" s="229"/>
      <c r="E157" s="230"/>
      <c r="F157" s="229"/>
      <c r="G157" s="231"/>
      <c r="H157" s="232"/>
      <c r="I157" s="233"/>
    </row>
    <row r="158" spans="1:9" ht="15.75" customHeight="1" hidden="1">
      <c r="A158" s="459" t="s">
        <v>190</v>
      </c>
      <c r="B158" s="460"/>
      <c r="C158" s="461"/>
      <c r="D158" s="229"/>
      <c r="E158" s="230"/>
      <c r="F158" s="229"/>
      <c r="G158" s="235"/>
      <c r="H158" s="232"/>
      <c r="I158" s="233"/>
    </row>
    <row r="159" spans="1:9" ht="15.75" hidden="1">
      <c r="A159" s="227" t="s">
        <v>191</v>
      </c>
      <c r="B159" s="228"/>
      <c r="C159" s="228"/>
      <c r="D159" s="229"/>
      <c r="E159" s="230"/>
      <c r="F159" s="229"/>
      <c r="G159" s="231"/>
      <c r="H159" s="232"/>
      <c r="I159" s="233"/>
    </row>
    <row r="160" spans="1:9" ht="15.75" hidden="1">
      <c r="A160" s="234" t="s">
        <v>223</v>
      </c>
      <c r="B160" s="228"/>
      <c r="C160" s="228"/>
      <c r="D160" s="229"/>
      <c r="E160" s="230"/>
      <c r="F160" s="229"/>
      <c r="G160" s="235"/>
      <c r="H160" s="232"/>
      <c r="I160" s="236"/>
    </row>
    <row r="161" spans="1:9" ht="15.75" hidden="1">
      <c r="A161" s="234" t="s">
        <v>187</v>
      </c>
      <c r="B161" s="228"/>
      <c r="C161" s="228"/>
      <c r="D161" s="229"/>
      <c r="E161" s="230"/>
      <c r="F161" s="229"/>
      <c r="G161" s="235"/>
      <c r="H161" s="232"/>
      <c r="I161" s="236"/>
    </row>
    <row r="162" spans="1:9" ht="15.75" hidden="1">
      <c r="A162" s="234" t="s">
        <v>188</v>
      </c>
      <c r="B162" s="228"/>
      <c r="C162" s="228"/>
      <c r="D162" s="229"/>
      <c r="E162" s="230"/>
      <c r="F162" s="229"/>
      <c r="G162" s="235"/>
      <c r="H162" s="232"/>
      <c r="I162" s="236"/>
    </row>
    <row r="163" spans="1:9" ht="15.75" hidden="1">
      <c r="A163" s="234" t="s">
        <v>189</v>
      </c>
      <c r="B163" s="228"/>
      <c r="C163" s="228"/>
      <c r="D163" s="229"/>
      <c r="E163" s="230"/>
      <c r="F163" s="229"/>
      <c r="G163" s="235"/>
      <c r="H163" s="232"/>
      <c r="I163" s="236"/>
    </row>
    <row r="164" spans="1:9" ht="15.75" hidden="1">
      <c r="A164" s="227" t="s">
        <v>212</v>
      </c>
      <c r="B164" s="228"/>
      <c r="C164" s="228"/>
      <c r="D164" s="229"/>
      <c r="E164" s="230"/>
      <c r="F164" s="229"/>
      <c r="G164" s="231"/>
      <c r="H164" s="232"/>
      <c r="I164" s="233"/>
    </row>
    <row r="165" spans="1:9" ht="15.75" customHeight="1" hidden="1">
      <c r="A165" s="459" t="s">
        <v>208</v>
      </c>
      <c r="B165" s="460"/>
      <c r="C165" s="461"/>
      <c r="D165" s="229"/>
      <c r="E165" s="230"/>
      <c r="F165" s="229"/>
      <c r="G165" s="235"/>
      <c r="H165" s="232"/>
      <c r="I165" s="236"/>
    </row>
    <row r="166" spans="1:9" ht="15.75" hidden="1">
      <c r="A166" s="234" t="s">
        <v>192</v>
      </c>
      <c r="B166" s="228"/>
      <c r="C166" s="228"/>
      <c r="D166" s="229"/>
      <c r="E166" s="230"/>
      <c r="F166" s="229"/>
      <c r="G166" s="231"/>
      <c r="H166" s="232"/>
      <c r="I166" s="233"/>
    </row>
    <row r="167" spans="1:9" ht="15.75" hidden="1">
      <c r="A167" s="237" t="s">
        <v>213</v>
      </c>
      <c r="B167" s="238"/>
      <c r="C167" s="238"/>
      <c r="D167" s="239"/>
      <c r="E167" s="240"/>
      <c r="F167" s="239"/>
      <c r="G167" s="241"/>
      <c r="H167" s="242"/>
      <c r="I167" s="243"/>
    </row>
    <row r="168" spans="1:9" ht="15.75" hidden="1">
      <c r="A168" s="188"/>
      <c r="B168" s="189" t="s">
        <v>197</v>
      </c>
      <c r="C168" s="189"/>
      <c r="D168" s="189"/>
      <c r="E168" s="189"/>
      <c r="F168" s="189"/>
      <c r="G168" s="189"/>
      <c r="H168" s="189"/>
      <c r="I168" s="244"/>
    </row>
    <row r="169" spans="1:9" ht="15.75" hidden="1">
      <c r="A169" s="188"/>
      <c r="B169" s="189" t="s">
        <v>193</v>
      </c>
      <c r="C169" s="189"/>
      <c r="D169" s="189"/>
      <c r="E169" s="189"/>
      <c r="F169" s="189"/>
      <c r="G169" s="189"/>
      <c r="H169" s="189"/>
      <c r="I169" s="244"/>
    </row>
    <row r="170" spans="1:9" ht="15.75" hidden="1">
      <c r="A170" s="188"/>
      <c r="B170" s="189" t="s">
        <v>194</v>
      </c>
      <c r="C170" s="189"/>
      <c r="D170" s="189"/>
      <c r="E170" s="189"/>
      <c r="F170" s="189"/>
      <c r="G170" s="189"/>
      <c r="H170" s="189"/>
      <c r="I170" s="244"/>
    </row>
    <row r="171" spans="1:9" ht="15.75" hidden="1">
      <c r="A171" s="188"/>
      <c r="B171" s="189" t="s">
        <v>209</v>
      </c>
      <c r="C171" s="189"/>
      <c r="D171" s="189"/>
      <c r="E171" s="189"/>
      <c r="F171" s="189"/>
      <c r="G171" s="189"/>
      <c r="H171" s="189"/>
      <c r="I171" s="244"/>
    </row>
    <row r="172" spans="1:9" ht="15.75" hidden="1">
      <c r="A172" s="245" t="s">
        <v>195</v>
      </c>
      <c r="B172" s="211"/>
      <c r="C172" s="211"/>
      <c r="D172" s="211"/>
      <c r="E172" s="211"/>
      <c r="F172" s="211"/>
      <c r="G172" s="211"/>
      <c r="H172" s="211"/>
      <c r="I172" s="246"/>
    </row>
    <row r="173" spans="1:9" ht="15" customHeight="1" hidden="1">
      <c r="A173" s="468" t="s">
        <v>182</v>
      </c>
      <c r="B173" s="469"/>
      <c r="C173" s="469"/>
      <c r="D173" s="470"/>
      <c r="E173" s="427" t="s">
        <v>205</v>
      </c>
      <c r="F173" s="427" t="s">
        <v>206</v>
      </c>
      <c r="G173" s="427" t="s">
        <v>178</v>
      </c>
      <c r="H173" s="427" t="s">
        <v>171</v>
      </c>
      <c r="I173" s="427" t="s">
        <v>172</v>
      </c>
    </row>
    <row r="174" spans="1:9" ht="15" customHeight="1" hidden="1">
      <c r="A174" s="471"/>
      <c r="B174" s="472"/>
      <c r="C174" s="472"/>
      <c r="D174" s="473"/>
      <c r="E174" s="428"/>
      <c r="F174" s="428"/>
      <c r="G174" s="428"/>
      <c r="H174" s="428"/>
      <c r="I174" s="428"/>
    </row>
    <row r="175" spans="1:9" ht="15" customHeight="1" hidden="1">
      <c r="A175" s="474"/>
      <c r="B175" s="475"/>
      <c r="C175" s="475"/>
      <c r="D175" s="476"/>
      <c r="E175" s="429"/>
      <c r="F175" s="429"/>
      <c r="G175" s="429"/>
      <c r="H175" s="429"/>
      <c r="I175" s="429"/>
    </row>
    <row r="176" spans="1:9" ht="15.75" customHeight="1" hidden="1">
      <c r="A176" s="456" t="s">
        <v>211</v>
      </c>
      <c r="B176" s="457"/>
      <c r="C176" s="457"/>
      <c r="D176" s="247"/>
      <c r="E176" s="222"/>
      <c r="F176" s="222"/>
      <c r="G176" s="225"/>
      <c r="H176" s="225"/>
      <c r="I176" s="225"/>
    </row>
    <row r="177" spans="1:9" ht="15.75" hidden="1">
      <c r="A177" s="227" t="s">
        <v>191</v>
      </c>
      <c r="B177" s="228"/>
      <c r="C177" s="228"/>
      <c r="D177" s="230"/>
      <c r="E177" s="229"/>
      <c r="F177" s="230"/>
      <c r="G177" s="248"/>
      <c r="H177" s="232"/>
      <c r="I177" s="233"/>
    </row>
    <row r="178" spans="1:9" ht="15.75" hidden="1">
      <c r="A178" s="234" t="s">
        <v>184</v>
      </c>
      <c r="B178" s="228"/>
      <c r="C178" s="228"/>
      <c r="D178" s="230"/>
      <c r="E178" s="229"/>
      <c r="F178" s="230"/>
      <c r="G178" s="232"/>
      <c r="H178" s="232"/>
      <c r="I178" s="236"/>
    </row>
    <row r="179" spans="1:9" ht="15.75" hidden="1">
      <c r="A179" s="234" t="s">
        <v>185</v>
      </c>
      <c r="B179" s="228"/>
      <c r="C179" s="228"/>
      <c r="D179" s="230"/>
      <c r="E179" s="229"/>
      <c r="F179" s="230"/>
      <c r="G179" s="232"/>
      <c r="H179" s="232"/>
      <c r="I179" s="236"/>
    </row>
    <row r="180" spans="1:9" ht="15.75" hidden="1">
      <c r="A180" s="234" t="s">
        <v>186</v>
      </c>
      <c r="B180" s="228"/>
      <c r="C180" s="228"/>
      <c r="D180" s="230"/>
      <c r="E180" s="229"/>
      <c r="F180" s="230"/>
      <c r="G180" s="232"/>
      <c r="H180" s="232"/>
      <c r="I180" s="236"/>
    </row>
    <row r="181" spans="1:9" ht="15.75" hidden="1">
      <c r="A181" s="234" t="s">
        <v>187</v>
      </c>
      <c r="B181" s="228"/>
      <c r="C181" s="228"/>
      <c r="D181" s="230"/>
      <c r="E181" s="229"/>
      <c r="F181" s="230"/>
      <c r="G181" s="232"/>
      <c r="H181" s="232"/>
      <c r="I181" s="236"/>
    </row>
    <row r="182" spans="1:9" ht="15.75" hidden="1">
      <c r="A182" s="234" t="s">
        <v>188</v>
      </c>
      <c r="B182" s="228"/>
      <c r="C182" s="228"/>
      <c r="D182" s="230"/>
      <c r="E182" s="229"/>
      <c r="F182" s="230"/>
      <c r="G182" s="232"/>
      <c r="H182" s="232"/>
      <c r="I182" s="236"/>
    </row>
    <row r="183" spans="1:9" ht="15.75" hidden="1">
      <c r="A183" s="234" t="s">
        <v>189</v>
      </c>
      <c r="B183" s="228"/>
      <c r="C183" s="228"/>
      <c r="D183" s="230"/>
      <c r="E183" s="229"/>
      <c r="F183" s="230"/>
      <c r="G183" s="232"/>
      <c r="H183" s="232"/>
      <c r="I183" s="236"/>
    </row>
    <row r="184" spans="1:9" ht="15.75" hidden="1">
      <c r="A184" s="227" t="s">
        <v>212</v>
      </c>
      <c r="B184" s="228"/>
      <c r="C184" s="228"/>
      <c r="D184" s="230"/>
      <c r="E184" s="229"/>
      <c r="F184" s="230"/>
      <c r="G184" s="248"/>
      <c r="H184" s="232"/>
      <c r="I184" s="233"/>
    </row>
    <row r="185" spans="1:9" ht="15.75" customHeight="1" hidden="1">
      <c r="A185" s="459" t="s">
        <v>190</v>
      </c>
      <c r="B185" s="460"/>
      <c r="C185" s="460"/>
      <c r="D185" s="230"/>
      <c r="E185" s="229"/>
      <c r="F185" s="230"/>
      <c r="G185" s="232"/>
      <c r="H185" s="232"/>
      <c r="I185" s="233"/>
    </row>
    <row r="186" spans="1:9" ht="15.75" hidden="1">
      <c r="A186" s="227" t="s">
        <v>191</v>
      </c>
      <c r="B186" s="228"/>
      <c r="C186" s="228"/>
      <c r="D186" s="230"/>
      <c r="E186" s="229"/>
      <c r="F186" s="230"/>
      <c r="G186" s="248"/>
      <c r="H186" s="232"/>
      <c r="I186" s="233"/>
    </row>
    <row r="187" spans="1:9" ht="15.75" hidden="1">
      <c r="A187" s="234" t="s">
        <v>223</v>
      </c>
      <c r="B187" s="228"/>
      <c r="C187" s="228"/>
      <c r="D187" s="230"/>
      <c r="E187" s="229"/>
      <c r="F187" s="230"/>
      <c r="G187" s="232"/>
      <c r="H187" s="232"/>
      <c r="I187" s="236"/>
    </row>
    <row r="188" spans="1:9" ht="15.75" hidden="1">
      <c r="A188" s="234" t="s">
        <v>187</v>
      </c>
      <c r="B188" s="228"/>
      <c r="C188" s="228"/>
      <c r="D188" s="230"/>
      <c r="E188" s="229"/>
      <c r="F188" s="230"/>
      <c r="G188" s="232"/>
      <c r="H188" s="232"/>
      <c r="I188" s="236"/>
    </row>
    <row r="189" spans="1:9" ht="15.75" hidden="1">
      <c r="A189" s="234" t="s">
        <v>188</v>
      </c>
      <c r="B189" s="228"/>
      <c r="C189" s="228"/>
      <c r="D189" s="230"/>
      <c r="E189" s="229"/>
      <c r="F189" s="230"/>
      <c r="G189" s="232"/>
      <c r="H189" s="232"/>
      <c r="I189" s="236"/>
    </row>
    <row r="190" spans="1:9" ht="15.75" hidden="1">
      <c r="A190" s="234" t="s">
        <v>189</v>
      </c>
      <c r="B190" s="228"/>
      <c r="C190" s="228"/>
      <c r="D190" s="230"/>
      <c r="E190" s="229"/>
      <c r="F190" s="230"/>
      <c r="G190" s="232"/>
      <c r="H190" s="232"/>
      <c r="I190" s="236"/>
    </row>
    <row r="191" spans="1:9" ht="15.75" hidden="1">
      <c r="A191" s="227" t="s">
        <v>212</v>
      </c>
      <c r="B191" s="228"/>
      <c r="C191" s="228"/>
      <c r="D191" s="230"/>
      <c r="E191" s="229"/>
      <c r="F191" s="230"/>
      <c r="G191" s="248"/>
      <c r="H191" s="232"/>
      <c r="I191" s="233"/>
    </row>
    <row r="192" spans="1:9" ht="15.75" customHeight="1" hidden="1">
      <c r="A192" s="459" t="s">
        <v>214</v>
      </c>
      <c r="B192" s="460"/>
      <c r="C192" s="460"/>
      <c r="D192" s="230"/>
      <c r="E192" s="229"/>
      <c r="F192" s="230"/>
      <c r="G192" s="232"/>
      <c r="H192" s="232"/>
      <c r="I192" s="236"/>
    </row>
    <row r="193" spans="1:9" ht="15.75" hidden="1">
      <c r="A193" s="234" t="s">
        <v>192</v>
      </c>
      <c r="B193" s="228"/>
      <c r="C193" s="228"/>
      <c r="D193" s="230"/>
      <c r="E193" s="229"/>
      <c r="F193" s="230"/>
      <c r="G193" s="248"/>
      <c r="H193" s="232"/>
      <c r="I193" s="233"/>
    </row>
    <row r="194" spans="1:9" ht="15.75" hidden="1">
      <c r="A194" s="237" t="s">
        <v>213</v>
      </c>
      <c r="B194" s="238"/>
      <c r="C194" s="238"/>
      <c r="D194" s="240"/>
      <c r="E194" s="239"/>
      <c r="F194" s="240"/>
      <c r="G194" s="249"/>
      <c r="H194" s="242"/>
      <c r="I194" s="243"/>
    </row>
    <row r="195" spans="1:9" ht="15.75" hidden="1">
      <c r="A195" s="245" t="s">
        <v>196</v>
      </c>
      <c r="B195" s="211"/>
      <c r="C195" s="211"/>
      <c r="D195" s="211"/>
      <c r="E195" s="211"/>
      <c r="F195" s="211"/>
      <c r="G195" s="211"/>
      <c r="H195" s="211"/>
      <c r="I195" s="246"/>
    </row>
    <row r="196" spans="1:9" ht="15" customHeight="1" hidden="1">
      <c r="A196" s="468" t="s">
        <v>182</v>
      </c>
      <c r="B196" s="469"/>
      <c r="C196" s="470"/>
      <c r="D196" s="427" t="s">
        <v>216</v>
      </c>
      <c r="E196" s="427" t="s">
        <v>217</v>
      </c>
      <c r="F196" s="427" t="s">
        <v>218</v>
      </c>
      <c r="G196" s="427" t="s">
        <v>219</v>
      </c>
      <c r="H196" s="427" t="s">
        <v>220</v>
      </c>
      <c r="I196" s="427" t="s">
        <v>172</v>
      </c>
    </row>
    <row r="197" spans="1:9" ht="15" customHeight="1" hidden="1">
      <c r="A197" s="471"/>
      <c r="B197" s="472"/>
      <c r="C197" s="473"/>
      <c r="D197" s="428"/>
      <c r="E197" s="428"/>
      <c r="F197" s="428"/>
      <c r="G197" s="428"/>
      <c r="H197" s="428"/>
      <c r="I197" s="428"/>
    </row>
    <row r="198" spans="1:9" ht="15" customHeight="1" hidden="1">
      <c r="A198" s="474"/>
      <c r="B198" s="475"/>
      <c r="C198" s="476"/>
      <c r="D198" s="429"/>
      <c r="E198" s="429"/>
      <c r="F198" s="429"/>
      <c r="G198" s="429"/>
      <c r="H198" s="429"/>
      <c r="I198" s="429"/>
    </row>
    <row r="199" spans="1:9" ht="15.75" customHeight="1" hidden="1">
      <c r="A199" s="456" t="s">
        <v>210</v>
      </c>
      <c r="B199" s="457"/>
      <c r="C199" s="458"/>
      <c r="D199" s="222"/>
      <c r="E199" s="223"/>
      <c r="F199" s="222"/>
      <c r="G199" s="224"/>
      <c r="H199" s="225"/>
      <c r="I199" s="226"/>
    </row>
    <row r="200" spans="1:9" ht="15.75" hidden="1">
      <c r="A200" s="227" t="s">
        <v>191</v>
      </c>
      <c r="B200" s="228"/>
      <c r="C200" s="228"/>
      <c r="D200" s="229"/>
      <c r="E200" s="230"/>
      <c r="F200" s="229"/>
      <c r="G200" s="231"/>
      <c r="H200" s="232"/>
      <c r="I200" s="233"/>
    </row>
    <row r="201" spans="1:9" ht="15.75" hidden="1">
      <c r="A201" s="234" t="s">
        <v>184</v>
      </c>
      <c r="B201" s="228"/>
      <c r="C201" s="228"/>
      <c r="D201" s="229"/>
      <c r="E201" s="230"/>
      <c r="F201" s="229"/>
      <c r="G201" s="235"/>
      <c r="H201" s="232"/>
      <c r="I201" s="236"/>
    </row>
    <row r="202" spans="1:9" ht="15.75" hidden="1">
      <c r="A202" s="234" t="s">
        <v>221</v>
      </c>
      <c r="B202" s="228"/>
      <c r="C202" s="228"/>
      <c r="D202" s="229"/>
      <c r="E202" s="230"/>
      <c r="F202" s="229"/>
      <c r="G202" s="235"/>
      <c r="H202" s="232"/>
      <c r="I202" s="236"/>
    </row>
    <row r="203" spans="1:9" ht="15.75" hidden="1">
      <c r="A203" s="234" t="s">
        <v>222</v>
      </c>
      <c r="B203" s="228"/>
      <c r="C203" s="228"/>
      <c r="D203" s="229"/>
      <c r="E203" s="230"/>
      <c r="F203" s="229"/>
      <c r="G203" s="235"/>
      <c r="H203" s="232"/>
      <c r="I203" s="236"/>
    </row>
    <row r="204" spans="1:9" ht="15.75" hidden="1">
      <c r="A204" s="234" t="s">
        <v>186</v>
      </c>
      <c r="B204" s="228"/>
      <c r="C204" s="228"/>
      <c r="D204" s="229"/>
      <c r="E204" s="230"/>
      <c r="F204" s="229"/>
      <c r="G204" s="235"/>
      <c r="H204" s="232"/>
      <c r="I204" s="236"/>
    </row>
    <row r="205" spans="1:9" ht="15.75" hidden="1">
      <c r="A205" s="234" t="s">
        <v>188</v>
      </c>
      <c r="B205" s="228"/>
      <c r="C205" s="228"/>
      <c r="D205" s="229"/>
      <c r="E205" s="230"/>
      <c r="F205" s="229"/>
      <c r="G205" s="235"/>
      <c r="H205" s="232"/>
      <c r="I205" s="236"/>
    </row>
    <row r="206" spans="1:9" ht="15.75" hidden="1">
      <c r="A206" s="227" t="s">
        <v>212</v>
      </c>
      <c r="B206" s="228"/>
      <c r="C206" s="228"/>
      <c r="D206" s="229"/>
      <c r="E206" s="230"/>
      <c r="F206" s="229"/>
      <c r="G206" s="231"/>
      <c r="H206" s="232"/>
      <c r="I206" s="233"/>
    </row>
    <row r="207" spans="1:9" ht="15.75" customHeight="1" hidden="1">
      <c r="A207" s="459" t="s">
        <v>190</v>
      </c>
      <c r="B207" s="460"/>
      <c r="C207" s="461"/>
      <c r="D207" s="229"/>
      <c r="E207" s="230"/>
      <c r="F207" s="229"/>
      <c r="G207" s="235"/>
      <c r="H207" s="232"/>
      <c r="I207" s="233"/>
    </row>
    <row r="208" spans="1:9" ht="15.75" hidden="1">
      <c r="A208" s="227" t="s">
        <v>191</v>
      </c>
      <c r="B208" s="228"/>
      <c r="C208" s="228"/>
      <c r="D208" s="229"/>
      <c r="E208" s="230"/>
      <c r="F208" s="229"/>
      <c r="G208" s="231"/>
      <c r="H208" s="232"/>
      <c r="I208" s="233"/>
    </row>
    <row r="209" spans="1:9" ht="15.75" hidden="1">
      <c r="A209" s="234" t="s">
        <v>223</v>
      </c>
      <c r="B209" s="228"/>
      <c r="C209" s="228"/>
      <c r="D209" s="229"/>
      <c r="E209" s="230"/>
      <c r="F209" s="229"/>
      <c r="G209" s="235"/>
      <c r="H209" s="232"/>
      <c r="I209" s="236"/>
    </row>
    <row r="210" spans="1:9" ht="15.75" hidden="1">
      <c r="A210" s="234" t="s">
        <v>188</v>
      </c>
      <c r="B210" s="228"/>
      <c r="C210" s="228"/>
      <c r="D210" s="229"/>
      <c r="E210" s="230"/>
      <c r="F210" s="229"/>
      <c r="G210" s="235"/>
      <c r="H210" s="232"/>
      <c r="I210" s="236"/>
    </row>
    <row r="211" spans="1:9" ht="15.75" hidden="1">
      <c r="A211" s="234" t="s">
        <v>189</v>
      </c>
      <c r="B211" s="228"/>
      <c r="C211" s="228"/>
      <c r="D211" s="229"/>
      <c r="E211" s="230"/>
      <c r="F211" s="229"/>
      <c r="G211" s="235"/>
      <c r="H211" s="232"/>
      <c r="I211" s="236"/>
    </row>
    <row r="212" spans="1:9" ht="15.75" hidden="1">
      <c r="A212" s="227" t="s">
        <v>212</v>
      </c>
      <c r="B212" s="228"/>
      <c r="C212" s="228"/>
      <c r="D212" s="229"/>
      <c r="E212" s="230"/>
      <c r="F212" s="229"/>
      <c r="G212" s="231"/>
      <c r="H212" s="232"/>
      <c r="I212" s="233"/>
    </row>
    <row r="213" spans="1:9" ht="15.75" customHeight="1" hidden="1">
      <c r="A213" s="459" t="s">
        <v>215</v>
      </c>
      <c r="B213" s="460"/>
      <c r="C213" s="461"/>
      <c r="D213" s="229"/>
      <c r="E213" s="230"/>
      <c r="F213" s="229"/>
      <c r="G213" s="235"/>
      <c r="H213" s="232"/>
      <c r="I213" s="236"/>
    </row>
    <row r="214" spans="1:9" ht="15.75" hidden="1">
      <c r="A214" s="234" t="s">
        <v>192</v>
      </c>
      <c r="B214" s="228"/>
      <c r="C214" s="228"/>
      <c r="D214" s="229"/>
      <c r="E214" s="230"/>
      <c r="F214" s="229"/>
      <c r="G214" s="231"/>
      <c r="H214" s="232"/>
      <c r="I214" s="233"/>
    </row>
    <row r="215" spans="1:9" ht="15.75" hidden="1">
      <c r="A215" s="237" t="s">
        <v>213</v>
      </c>
      <c r="B215" s="238"/>
      <c r="C215" s="238"/>
      <c r="D215" s="239"/>
      <c r="E215" s="240"/>
      <c r="F215" s="239"/>
      <c r="G215" s="241"/>
      <c r="H215" s="242"/>
      <c r="I215" s="243"/>
    </row>
    <row r="216" spans="1:9" ht="15.75" hidden="1">
      <c r="A216" s="250"/>
      <c r="B216" s="251"/>
      <c r="C216" s="251"/>
      <c r="D216" s="252"/>
      <c r="E216" s="252"/>
      <c r="F216" s="252"/>
      <c r="G216" s="253"/>
      <c r="H216" s="254"/>
      <c r="I216" s="255"/>
    </row>
    <row r="217" spans="1:9" ht="15.75">
      <c r="A217" s="245" t="s">
        <v>497</v>
      </c>
      <c r="B217" s="211"/>
      <c r="C217" s="211"/>
      <c r="D217" s="211"/>
      <c r="E217" s="211"/>
      <c r="F217" s="434" t="s">
        <v>672</v>
      </c>
      <c r="G217" s="436"/>
      <c r="H217" s="447">
        <v>40179</v>
      </c>
      <c r="I217" s="448"/>
    </row>
    <row r="218" spans="1:9" ht="15.75">
      <c r="A218" s="256" t="s">
        <v>498</v>
      </c>
      <c r="B218" s="185"/>
      <c r="C218" s="185"/>
      <c r="D218" s="185"/>
      <c r="E218" s="185"/>
      <c r="F218" s="423">
        <v>3843665646</v>
      </c>
      <c r="G218" s="424"/>
      <c r="H218" s="423">
        <v>9163759575</v>
      </c>
      <c r="I218" s="424"/>
    </row>
    <row r="219" spans="1:9" ht="15.75">
      <c r="A219" s="188" t="s">
        <v>499</v>
      </c>
      <c r="B219" s="189"/>
      <c r="C219" s="189"/>
      <c r="D219" s="189"/>
      <c r="E219" s="189"/>
      <c r="F219" s="188"/>
      <c r="G219" s="189"/>
      <c r="H219" s="188"/>
      <c r="I219" s="244"/>
    </row>
    <row r="220" spans="1:9" ht="31.5" customHeight="1">
      <c r="A220" s="192" t="s">
        <v>500</v>
      </c>
      <c r="B220" s="193"/>
      <c r="C220" s="193"/>
      <c r="D220" s="193"/>
      <c r="E220" s="193"/>
      <c r="F220" s="192"/>
      <c r="G220" s="193"/>
      <c r="H220" s="192"/>
      <c r="I220" s="258"/>
    </row>
    <row r="221" spans="1:9" ht="31.5" customHeight="1">
      <c r="A221" s="192"/>
      <c r="B221" s="193"/>
      <c r="C221" s="193"/>
      <c r="D221" s="193"/>
      <c r="E221" s="193"/>
      <c r="F221" s="193"/>
      <c r="G221" s="193"/>
      <c r="H221" s="193"/>
      <c r="I221" s="258"/>
    </row>
    <row r="222" spans="1:9" ht="21" customHeight="1">
      <c r="A222" s="305" t="s">
        <v>501</v>
      </c>
      <c r="B222" s="306"/>
      <c r="C222" s="306"/>
      <c r="D222" s="306"/>
      <c r="E222" s="306"/>
      <c r="F222" s="306"/>
      <c r="G222" s="306"/>
      <c r="H222" s="306"/>
      <c r="I222" s="307"/>
    </row>
    <row r="223" spans="1:9" ht="15" customHeight="1">
      <c r="A223" s="468" t="s">
        <v>502</v>
      </c>
      <c r="B223" s="469"/>
      <c r="C223" s="469"/>
      <c r="D223" s="469"/>
      <c r="E223" s="470"/>
      <c r="F223" s="427" t="s">
        <v>503</v>
      </c>
      <c r="G223" s="427" t="s">
        <v>504</v>
      </c>
      <c r="H223" s="427" t="s">
        <v>505</v>
      </c>
      <c r="I223" s="427" t="s">
        <v>506</v>
      </c>
    </row>
    <row r="224" spans="1:9" ht="15">
      <c r="A224" s="471"/>
      <c r="B224" s="472"/>
      <c r="C224" s="472"/>
      <c r="D224" s="472"/>
      <c r="E224" s="473"/>
      <c r="F224" s="428"/>
      <c r="G224" s="428"/>
      <c r="H224" s="428"/>
      <c r="I224" s="428"/>
    </row>
    <row r="225" spans="1:9" ht="7.5" customHeight="1">
      <c r="A225" s="474"/>
      <c r="B225" s="475"/>
      <c r="C225" s="475"/>
      <c r="D225" s="475"/>
      <c r="E225" s="476"/>
      <c r="F225" s="429"/>
      <c r="G225" s="429"/>
      <c r="H225" s="429"/>
      <c r="I225" s="429"/>
    </row>
    <row r="226" spans="1:9" ht="15.75">
      <c r="A226" s="456" t="s">
        <v>507</v>
      </c>
      <c r="B226" s="457"/>
      <c r="C226" s="457"/>
      <c r="D226" s="223"/>
      <c r="E226" s="223"/>
      <c r="F226" s="222"/>
      <c r="G226" s="224"/>
      <c r="H226" s="225"/>
      <c r="I226" s="226"/>
    </row>
    <row r="227" spans="1:9" ht="15.75">
      <c r="A227" s="227" t="s">
        <v>508</v>
      </c>
      <c r="B227" s="228"/>
      <c r="C227" s="228"/>
      <c r="D227" s="230"/>
      <c r="E227" s="230"/>
      <c r="F227" s="229"/>
      <c r="G227" s="231"/>
      <c r="H227" s="232"/>
      <c r="I227" s="233"/>
    </row>
    <row r="228" spans="1:9" ht="15.75">
      <c r="A228" s="234" t="s">
        <v>509</v>
      </c>
      <c r="B228" s="228"/>
      <c r="C228" s="228"/>
      <c r="D228" s="230"/>
      <c r="E228" s="230"/>
      <c r="F228" s="229"/>
      <c r="G228" s="235"/>
      <c r="H228" s="232"/>
      <c r="I228" s="236"/>
    </row>
    <row r="229" spans="1:9" ht="15.75">
      <c r="A229" s="234" t="s">
        <v>510</v>
      </c>
      <c r="B229" s="228"/>
      <c r="C229" s="228"/>
      <c r="D229" s="230"/>
      <c r="E229" s="230"/>
      <c r="F229" s="229"/>
      <c r="G229" s="235"/>
      <c r="H229" s="232"/>
      <c r="I229" s="236"/>
    </row>
    <row r="230" spans="1:9" ht="15.75">
      <c r="A230" s="234" t="s">
        <v>511</v>
      </c>
      <c r="B230" s="228"/>
      <c r="C230" s="228"/>
      <c r="D230" s="230"/>
      <c r="E230" s="230"/>
      <c r="F230" s="229"/>
      <c r="G230" s="235"/>
      <c r="H230" s="232"/>
      <c r="I230" s="236"/>
    </row>
    <row r="231" spans="1:9" ht="15.75">
      <c r="A231" s="234" t="s">
        <v>512</v>
      </c>
      <c r="B231" s="228"/>
      <c r="C231" s="228"/>
      <c r="D231" s="230"/>
      <c r="E231" s="230"/>
      <c r="F231" s="229"/>
      <c r="G231" s="235"/>
      <c r="H231" s="232"/>
      <c r="I231" s="236"/>
    </row>
    <row r="232" spans="1:9" ht="15.75">
      <c r="A232" s="234" t="s">
        <v>513</v>
      </c>
      <c r="B232" s="228"/>
      <c r="C232" s="228"/>
      <c r="D232" s="230"/>
      <c r="E232" s="230"/>
      <c r="F232" s="229"/>
      <c r="G232" s="235"/>
      <c r="H232" s="232"/>
      <c r="I232" s="236"/>
    </row>
    <row r="233" spans="1:9" ht="15.75">
      <c r="A233" s="234" t="s">
        <v>514</v>
      </c>
      <c r="B233" s="228"/>
      <c r="C233" s="228"/>
      <c r="D233" s="230"/>
      <c r="E233" s="230"/>
      <c r="F233" s="229"/>
      <c r="G233" s="235"/>
      <c r="H233" s="232"/>
      <c r="I233" s="236"/>
    </row>
    <row r="234" spans="1:9" ht="15.75">
      <c r="A234" s="227" t="s">
        <v>515</v>
      </c>
      <c r="B234" s="228"/>
      <c r="C234" s="228"/>
      <c r="D234" s="230"/>
      <c r="E234" s="230"/>
      <c r="F234" s="229"/>
      <c r="G234" s="231"/>
      <c r="H234" s="232"/>
      <c r="I234" s="233"/>
    </row>
    <row r="235" spans="1:9" ht="15.75">
      <c r="A235" s="459" t="s">
        <v>516</v>
      </c>
      <c r="B235" s="460"/>
      <c r="C235" s="460"/>
      <c r="D235" s="230"/>
      <c r="E235" s="230"/>
      <c r="F235" s="229"/>
      <c r="G235" s="235"/>
      <c r="H235" s="232"/>
      <c r="I235" s="233"/>
    </row>
    <row r="236" spans="1:9" ht="15.75">
      <c r="A236" s="227" t="s">
        <v>508</v>
      </c>
      <c r="B236" s="228"/>
      <c r="C236" s="228"/>
      <c r="D236" s="230"/>
      <c r="E236" s="230"/>
      <c r="F236" s="229"/>
      <c r="G236" s="231"/>
      <c r="H236" s="232"/>
      <c r="I236" s="233"/>
    </row>
    <row r="237" spans="1:9" ht="15.75">
      <c r="A237" s="234" t="s">
        <v>517</v>
      </c>
      <c r="B237" s="228"/>
      <c r="C237" s="228"/>
      <c r="D237" s="230"/>
      <c r="E237" s="230"/>
      <c r="F237" s="229"/>
      <c r="G237" s="235"/>
      <c r="H237" s="232"/>
      <c r="I237" s="236"/>
    </row>
    <row r="238" spans="1:9" ht="15.75">
      <c r="A238" s="234" t="s">
        <v>512</v>
      </c>
      <c r="B238" s="228"/>
      <c r="C238" s="228"/>
      <c r="D238" s="230"/>
      <c r="E238" s="230"/>
      <c r="F238" s="229"/>
      <c r="G238" s="235"/>
      <c r="H238" s="232"/>
      <c r="I238" s="236"/>
    </row>
    <row r="239" spans="1:9" ht="15.75">
      <c r="A239" s="234" t="s">
        <v>513</v>
      </c>
      <c r="B239" s="228"/>
      <c r="C239" s="228"/>
      <c r="D239" s="230"/>
      <c r="E239" s="230"/>
      <c r="F239" s="229"/>
      <c r="G239" s="235"/>
      <c r="H239" s="232"/>
      <c r="I239" s="236"/>
    </row>
    <row r="240" spans="1:9" ht="15.75">
      <c r="A240" s="234" t="s">
        <v>514</v>
      </c>
      <c r="B240" s="228"/>
      <c r="C240" s="228"/>
      <c r="D240" s="230"/>
      <c r="E240" s="230"/>
      <c r="F240" s="229"/>
      <c r="G240" s="235"/>
      <c r="H240" s="232"/>
      <c r="I240" s="236"/>
    </row>
    <row r="241" spans="1:9" ht="15.75">
      <c r="A241" s="259" t="s">
        <v>515</v>
      </c>
      <c r="B241" s="260"/>
      <c r="C241" s="260"/>
      <c r="D241" s="240"/>
      <c r="E241" s="240"/>
      <c r="F241" s="239"/>
      <c r="G241" s="241"/>
      <c r="H241" s="242"/>
      <c r="I241" s="243"/>
    </row>
    <row r="242" spans="1:9" ht="12" customHeight="1">
      <c r="A242" s="261"/>
      <c r="B242" s="262"/>
      <c r="C242" s="262"/>
      <c r="D242" s="252"/>
      <c r="E242" s="252"/>
      <c r="F242" s="252"/>
      <c r="G242" s="253"/>
      <c r="H242" s="254"/>
      <c r="I242" s="255"/>
    </row>
    <row r="243" spans="1:9" ht="15.75">
      <c r="A243" s="245" t="s">
        <v>664</v>
      </c>
      <c r="B243" s="211"/>
      <c r="C243" s="211"/>
      <c r="D243" s="211"/>
      <c r="E243" s="211"/>
      <c r="F243" s="399">
        <v>52045143309</v>
      </c>
      <c r="G243" s="400"/>
      <c r="H243" s="399">
        <v>32442960109</v>
      </c>
      <c r="I243" s="400"/>
    </row>
    <row r="244" spans="1:9" ht="15.75">
      <c r="A244" s="245"/>
      <c r="B244" s="211"/>
      <c r="C244" s="211"/>
      <c r="D244" s="211"/>
      <c r="E244" s="211"/>
      <c r="F244" s="211"/>
      <c r="G244" s="211"/>
      <c r="H244" s="211"/>
      <c r="I244" s="246"/>
    </row>
    <row r="245" spans="1:9" ht="15.75">
      <c r="A245" s="245" t="s">
        <v>518</v>
      </c>
      <c r="B245" s="211"/>
      <c r="C245" s="211"/>
      <c r="D245" s="211"/>
      <c r="E245" s="246"/>
      <c r="F245" s="434" t="s">
        <v>672</v>
      </c>
      <c r="G245" s="436"/>
      <c r="H245" s="447">
        <v>40179</v>
      </c>
      <c r="I245" s="448"/>
    </row>
    <row r="246" spans="1:9" ht="15.75">
      <c r="A246" s="256" t="s">
        <v>519</v>
      </c>
      <c r="B246" s="185"/>
      <c r="C246" s="185"/>
      <c r="D246" s="185"/>
      <c r="E246" s="185"/>
      <c r="F246" s="423">
        <v>430605391</v>
      </c>
      <c r="G246" s="424"/>
      <c r="H246" s="423">
        <v>972618279</v>
      </c>
      <c r="I246" s="424"/>
    </row>
    <row r="247" spans="1:9" ht="15.75">
      <c r="A247" s="188" t="s">
        <v>520</v>
      </c>
      <c r="B247" s="189"/>
      <c r="C247" s="189"/>
      <c r="D247" s="189"/>
      <c r="E247" s="189"/>
      <c r="F247" s="408">
        <v>45454545</v>
      </c>
      <c r="G247" s="409"/>
      <c r="H247" s="408">
        <v>560909091</v>
      </c>
      <c r="I247" s="409"/>
    </row>
    <row r="248" spans="1:10" ht="15.75">
      <c r="A248" s="188" t="s">
        <v>521</v>
      </c>
      <c r="B248" s="189"/>
      <c r="C248" s="189"/>
      <c r="D248" s="189"/>
      <c r="E248" s="189"/>
      <c r="F248" s="408">
        <v>476059936</v>
      </c>
      <c r="G248" s="409"/>
      <c r="H248" s="408">
        <v>1102921979</v>
      </c>
      <c r="I248" s="409"/>
      <c r="J248" s="26"/>
    </row>
    <row r="249" spans="1:9" ht="15.75">
      <c r="A249" s="188" t="s">
        <v>514</v>
      </c>
      <c r="B249" s="189"/>
      <c r="C249" s="189"/>
      <c r="D249" s="189"/>
      <c r="E249" s="189"/>
      <c r="F249" s="408"/>
      <c r="G249" s="409"/>
      <c r="H249" s="408"/>
      <c r="I249" s="409"/>
    </row>
    <row r="250" spans="1:9" ht="15.75">
      <c r="A250" s="188" t="s">
        <v>522</v>
      </c>
      <c r="B250" s="189"/>
      <c r="C250" s="189"/>
      <c r="D250" s="189"/>
      <c r="E250" s="189"/>
      <c r="F250" s="408">
        <f>F246+F247-F248-F249</f>
        <v>0</v>
      </c>
      <c r="G250" s="409"/>
      <c r="H250" s="408">
        <f>H246+H247-H248</f>
        <v>430605391</v>
      </c>
      <c r="I250" s="409"/>
    </row>
    <row r="251" spans="1:9" ht="15.75">
      <c r="A251" s="188"/>
      <c r="B251" s="189"/>
      <c r="C251" s="189"/>
      <c r="D251" s="189"/>
      <c r="E251" s="189"/>
      <c r="F251" s="190"/>
      <c r="G251" s="191"/>
      <c r="H251" s="219"/>
      <c r="I251" s="191"/>
    </row>
    <row r="252" spans="1:9" ht="15.75">
      <c r="A252" s="245" t="s">
        <v>523</v>
      </c>
      <c r="B252" s="211"/>
      <c r="C252" s="211"/>
      <c r="D252" s="211"/>
      <c r="E252" s="211"/>
      <c r="F252" s="452">
        <v>0</v>
      </c>
      <c r="G252" s="453"/>
      <c r="H252" s="452">
        <v>0</v>
      </c>
      <c r="I252" s="453"/>
    </row>
    <row r="253" spans="1:9" ht="9" customHeight="1">
      <c r="A253" s="215"/>
      <c r="B253" s="189"/>
      <c r="C253" s="189"/>
      <c r="D253" s="189"/>
      <c r="E253" s="189"/>
      <c r="F253" s="263"/>
      <c r="G253" s="191"/>
      <c r="H253" s="264"/>
      <c r="I253" s="191"/>
    </row>
    <row r="254" spans="1:9" ht="15.75">
      <c r="A254" s="245" t="s">
        <v>524</v>
      </c>
      <c r="B254" s="211"/>
      <c r="C254" s="211"/>
      <c r="D254" s="211"/>
      <c r="E254" s="211"/>
      <c r="F254" s="454">
        <v>50138839127</v>
      </c>
      <c r="G254" s="455"/>
      <c r="H254" s="454">
        <v>42139820800</v>
      </c>
      <c r="I254" s="455"/>
    </row>
    <row r="255" spans="1:9" ht="15.75">
      <c r="A255" s="215"/>
      <c r="B255" s="189"/>
      <c r="C255" s="189"/>
      <c r="D255" s="189"/>
      <c r="E255" s="189"/>
      <c r="F255" s="263"/>
      <c r="G255" s="191"/>
      <c r="H255" s="264"/>
      <c r="I255" s="191"/>
    </row>
    <row r="256" spans="1:9" ht="15.75">
      <c r="A256" s="245" t="s">
        <v>525</v>
      </c>
      <c r="B256" s="211"/>
      <c r="C256" s="211"/>
      <c r="D256" s="211"/>
      <c r="E256" s="211"/>
      <c r="F256" s="479"/>
      <c r="G256" s="480"/>
      <c r="H256" s="479"/>
      <c r="I256" s="480"/>
    </row>
    <row r="257" spans="1:9" ht="15.75">
      <c r="A257" s="188" t="s">
        <v>526</v>
      </c>
      <c r="B257" s="189"/>
      <c r="C257" s="189"/>
      <c r="D257" s="189"/>
      <c r="E257" s="189"/>
      <c r="F257" s="423">
        <v>40806893202</v>
      </c>
      <c r="G257" s="424"/>
      <c r="H257" s="423">
        <v>24780365086</v>
      </c>
      <c r="I257" s="424"/>
    </row>
    <row r="258" spans="1:9" ht="15.75">
      <c r="A258" s="192" t="s">
        <v>527</v>
      </c>
      <c r="B258" s="193"/>
      <c r="C258" s="193"/>
      <c r="D258" s="193"/>
      <c r="E258" s="193"/>
      <c r="F258" s="425">
        <v>1577118291</v>
      </c>
      <c r="G258" s="426"/>
      <c r="H258" s="425">
        <v>2541906237</v>
      </c>
      <c r="I258" s="426"/>
    </row>
    <row r="259" spans="1:9" s="14" customFormat="1" ht="15.75">
      <c r="A259" s="434" t="s">
        <v>528</v>
      </c>
      <c r="B259" s="435"/>
      <c r="C259" s="435"/>
      <c r="D259" s="435"/>
      <c r="E259" s="436"/>
      <c r="F259" s="399">
        <f>SUM(F257:G258)</f>
        <v>42384011493</v>
      </c>
      <c r="G259" s="400"/>
      <c r="H259" s="399">
        <f>SUM(H257:I258)</f>
        <v>27322271323</v>
      </c>
      <c r="I259" s="400"/>
    </row>
    <row r="260" spans="1:9" s="14" customFormat="1" ht="11.25" customHeight="1">
      <c r="A260" s="217"/>
      <c r="B260" s="199"/>
      <c r="C260" s="199"/>
      <c r="D260" s="199"/>
      <c r="E260" s="199"/>
      <c r="F260" s="186"/>
      <c r="G260" s="218"/>
      <c r="H260" s="218"/>
      <c r="I260" s="197"/>
    </row>
    <row r="261" spans="1:9" s="15" customFormat="1" ht="15.75">
      <c r="A261" s="183" t="s">
        <v>529</v>
      </c>
      <c r="B261" s="185"/>
      <c r="C261" s="185"/>
      <c r="D261" s="185"/>
      <c r="E261" s="185"/>
      <c r="F261" s="423"/>
      <c r="G261" s="424"/>
      <c r="H261" s="423"/>
      <c r="I261" s="424"/>
    </row>
    <row r="262" spans="1:9" s="15" customFormat="1" ht="15.75">
      <c r="A262" s="215" t="s">
        <v>530</v>
      </c>
      <c r="B262" s="189"/>
      <c r="C262" s="189"/>
      <c r="D262" s="189"/>
      <c r="E262" s="189"/>
      <c r="F262" s="437"/>
      <c r="G262" s="438"/>
      <c r="H262" s="408"/>
      <c r="I262" s="409"/>
    </row>
    <row r="263" spans="1:9" s="15" customFormat="1" ht="15.75">
      <c r="A263" s="188" t="s">
        <v>531</v>
      </c>
      <c r="B263" s="189"/>
      <c r="C263" s="189"/>
      <c r="D263" s="189"/>
      <c r="E263" s="189"/>
      <c r="F263" s="408"/>
      <c r="G263" s="409"/>
      <c r="H263" s="408">
        <v>46480167</v>
      </c>
      <c r="I263" s="409"/>
    </row>
    <row r="264" spans="1:9" s="15" customFormat="1" ht="15.75">
      <c r="A264" s="188" t="s">
        <v>532</v>
      </c>
      <c r="B264" s="189"/>
      <c r="C264" s="189"/>
      <c r="D264" s="189"/>
      <c r="E264" s="189"/>
      <c r="F264" s="443"/>
      <c r="G264" s="444"/>
      <c r="H264" s="408"/>
      <c r="I264" s="409"/>
    </row>
    <row r="265" spans="1:9" s="15" customFormat="1" ht="15.75">
      <c r="A265" s="188" t="s">
        <v>533</v>
      </c>
      <c r="B265" s="189"/>
      <c r="C265" s="189"/>
      <c r="D265" s="189"/>
      <c r="E265" s="189"/>
      <c r="F265" s="443"/>
      <c r="G265" s="444"/>
      <c r="H265" s="408"/>
      <c r="I265" s="409"/>
    </row>
    <row r="266" spans="1:9" s="15" customFormat="1" ht="15.75">
      <c r="A266" s="188" t="s">
        <v>534</v>
      </c>
      <c r="B266" s="189"/>
      <c r="C266" s="189"/>
      <c r="D266" s="189"/>
      <c r="E266" s="189"/>
      <c r="F266" s="408">
        <v>6555747924</v>
      </c>
      <c r="G266" s="409"/>
      <c r="H266" s="408">
        <v>1744466945</v>
      </c>
      <c r="I266" s="409"/>
    </row>
    <row r="267" spans="1:9" s="15" customFormat="1" ht="15.75">
      <c r="A267" s="188" t="s">
        <v>535</v>
      </c>
      <c r="B267" s="189"/>
      <c r="C267" s="189"/>
      <c r="D267" s="189"/>
      <c r="E267" s="189"/>
      <c r="F267" s="408"/>
      <c r="G267" s="409"/>
      <c r="H267" s="408"/>
      <c r="I267" s="409"/>
    </row>
    <row r="268" spans="1:9" s="15" customFormat="1" ht="15.75">
      <c r="A268" s="188" t="s">
        <v>536</v>
      </c>
      <c r="B268" s="189"/>
      <c r="C268" s="189"/>
      <c r="D268" s="189"/>
      <c r="E268" s="189"/>
      <c r="F268" s="408"/>
      <c r="G268" s="409"/>
      <c r="H268" s="408"/>
      <c r="I268" s="409"/>
    </row>
    <row r="269" spans="1:9" s="15" customFormat="1" ht="15.75">
      <c r="A269" s="188" t="s">
        <v>537</v>
      </c>
      <c r="B269" s="189"/>
      <c r="C269" s="189"/>
      <c r="D269" s="189"/>
      <c r="E269" s="189"/>
      <c r="F269" s="408"/>
      <c r="G269" s="409"/>
      <c r="H269" s="408"/>
      <c r="I269" s="409"/>
    </row>
    <row r="270" spans="1:9" s="15" customFormat="1" ht="15.75">
      <c r="A270" s="188" t="s">
        <v>538</v>
      </c>
      <c r="B270" s="189"/>
      <c r="C270" s="189"/>
      <c r="D270" s="189"/>
      <c r="E270" s="189"/>
      <c r="F270" s="408">
        <v>5162589259</v>
      </c>
      <c r="G270" s="409"/>
      <c r="H270" s="430">
        <v>5999155491</v>
      </c>
      <c r="I270" s="431"/>
    </row>
    <row r="271" spans="1:9" s="15" customFormat="1" ht="15.75">
      <c r="A271" s="215" t="s">
        <v>539</v>
      </c>
      <c r="B271" s="189"/>
      <c r="C271" s="189"/>
      <c r="D271" s="189"/>
      <c r="E271" s="189"/>
      <c r="F271" s="408"/>
      <c r="G271" s="409"/>
      <c r="H271" s="408"/>
      <c r="I271" s="409"/>
    </row>
    <row r="272" spans="1:9" s="15" customFormat="1" ht="15.75">
      <c r="A272" s="188" t="s">
        <v>540</v>
      </c>
      <c r="B272" s="189"/>
      <c r="C272" s="189"/>
      <c r="D272" s="189"/>
      <c r="E272" s="189"/>
      <c r="F272" s="408"/>
      <c r="G272" s="409"/>
      <c r="H272" s="408"/>
      <c r="I272" s="409"/>
    </row>
    <row r="273" spans="1:9" s="15" customFormat="1" ht="15.75">
      <c r="A273" s="192" t="s">
        <v>541</v>
      </c>
      <c r="B273" s="193"/>
      <c r="C273" s="193"/>
      <c r="D273" s="193"/>
      <c r="E273" s="193"/>
      <c r="F273" s="425"/>
      <c r="G273" s="426"/>
      <c r="H273" s="425"/>
      <c r="I273" s="426"/>
    </row>
    <row r="274" spans="1:9" s="14" customFormat="1" ht="15.75">
      <c r="A274" s="245"/>
      <c r="B274" s="265" t="s">
        <v>467</v>
      </c>
      <c r="C274" s="265"/>
      <c r="D274" s="265"/>
      <c r="E274" s="266"/>
      <c r="F274" s="399">
        <f>SUM(F263:G273)</f>
        <v>11718337183</v>
      </c>
      <c r="G274" s="400"/>
      <c r="H274" s="399">
        <f>SUM(H263:I273)</f>
        <v>7790102603</v>
      </c>
      <c r="I274" s="400"/>
    </row>
    <row r="275" spans="1:9" s="14" customFormat="1" ht="15.75">
      <c r="A275" s="267"/>
      <c r="B275" s="267"/>
      <c r="C275" s="267"/>
      <c r="D275" s="267"/>
      <c r="E275" s="267"/>
      <c r="F275" s="268"/>
      <c r="G275" s="268"/>
      <c r="H275" s="268"/>
      <c r="I275" s="268"/>
    </row>
    <row r="276" spans="1:9" s="14" customFormat="1" ht="2.25" customHeight="1">
      <c r="A276" s="269"/>
      <c r="B276" s="269"/>
      <c r="C276" s="269"/>
      <c r="D276" s="269"/>
      <c r="E276" s="269"/>
      <c r="F276" s="270"/>
      <c r="G276" s="270"/>
      <c r="H276" s="270"/>
      <c r="I276" s="270"/>
    </row>
    <row r="277" spans="1:9" ht="15.75">
      <c r="A277" s="215" t="s">
        <v>542</v>
      </c>
      <c r="B277" s="189"/>
      <c r="C277" s="189"/>
      <c r="D277" s="189"/>
      <c r="E277" s="189"/>
      <c r="F277" s="423"/>
      <c r="G277" s="424"/>
      <c r="H277" s="423"/>
      <c r="I277" s="424"/>
    </row>
    <row r="278" spans="1:9" ht="15.75">
      <c r="A278" s="188" t="s">
        <v>543</v>
      </c>
      <c r="B278" s="189"/>
      <c r="C278" s="189"/>
      <c r="D278" s="189"/>
      <c r="E278" s="189"/>
      <c r="F278" s="408">
        <v>1654945067</v>
      </c>
      <c r="G278" s="409"/>
      <c r="H278" s="408">
        <v>154928611</v>
      </c>
      <c r="I278" s="409"/>
    </row>
    <row r="279" spans="1:9" ht="15.75">
      <c r="A279" s="192"/>
      <c r="B279" s="193"/>
      <c r="C279" s="193"/>
      <c r="D279" s="193"/>
      <c r="E279" s="193"/>
      <c r="F279" s="477"/>
      <c r="G279" s="478"/>
      <c r="H279" s="425">
        <v>0</v>
      </c>
      <c r="I279" s="426"/>
    </row>
    <row r="280" spans="1:9" s="14" customFormat="1" ht="15.75">
      <c r="A280" s="434" t="s">
        <v>467</v>
      </c>
      <c r="B280" s="435"/>
      <c r="C280" s="435"/>
      <c r="D280" s="435"/>
      <c r="E280" s="436"/>
      <c r="F280" s="399">
        <f>SUM(F278:G279)</f>
        <v>1654945067</v>
      </c>
      <c r="G280" s="400"/>
      <c r="H280" s="399">
        <f>SUM(H278:I279)</f>
        <v>154928611</v>
      </c>
      <c r="I280" s="400"/>
    </row>
    <row r="281" spans="1:9" s="14" customFormat="1" ht="15.75">
      <c r="A281" s="217"/>
      <c r="B281" s="199"/>
      <c r="C281" s="199"/>
      <c r="D281" s="199"/>
      <c r="E281" s="199"/>
      <c r="F281" s="186"/>
      <c r="G281" s="218"/>
      <c r="H281" s="218"/>
      <c r="I281" s="187"/>
    </row>
    <row r="282" spans="1:9" ht="15.75">
      <c r="A282" s="183" t="s">
        <v>544</v>
      </c>
      <c r="B282" s="185"/>
      <c r="C282" s="185"/>
      <c r="D282" s="185"/>
      <c r="E282" s="185"/>
      <c r="F282" s="413" t="s">
        <v>672</v>
      </c>
      <c r="G282" s="414"/>
      <c r="H282" s="415">
        <v>40179</v>
      </c>
      <c r="I282" s="416"/>
    </row>
    <row r="283" spans="1:9" ht="15.75">
      <c r="A283" s="188" t="s">
        <v>545</v>
      </c>
      <c r="B283" s="189"/>
      <c r="C283" s="189"/>
      <c r="D283" s="189"/>
      <c r="E283" s="189"/>
      <c r="F283" s="408"/>
      <c r="G283" s="409"/>
      <c r="H283" s="408"/>
      <c r="I283" s="409"/>
    </row>
    <row r="284" spans="1:9" ht="15.75">
      <c r="A284" s="188" t="s">
        <v>644</v>
      </c>
      <c r="B284" s="189"/>
      <c r="C284" s="189"/>
      <c r="D284" s="189"/>
      <c r="E284" s="189"/>
      <c r="F284" s="443">
        <f>9303102-91211309+50487342</f>
        <v>-31420865</v>
      </c>
      <c r="G284" s="444"/>
      <c r="H284" s="408">
        <v>19814062</v>
      </c>
      <c r="I284" s="409"/>
    </row>
    <row r="285" spans="1:9" ht="15.75">
      <c r="A285" s="188" t="s">
        <v>546</v>
      </c>
      <c r="B285" s="189"/>
      <c r="C285" s="189"/>
      <c r="D285" s="189"/>
      <c r="E285" s="189"/>
      <c r="F285" s="408">
        <v>580771283</v>
      </c>
      <c r="G285" s="409"/>
      <c r="H285" s="408">
        <v>783605136</v>
      </c>
      <c r="I285" s="409"/>
    </row>
    <row r="286" spans="1:9" ht="15.75">
      <c r="A286" s="188" t="s">
        <v>547</v>
      </c>
      <c r="B286" s="189"/>
      <c r="C286" s="189"/>
      <c r="D286" s="189"/>
      <c r="E286" s="189"/>
      <c r="F286" s="408">
        <v>9389618718</v>
      </c>
      <c r="G286" s="409"/>
      <c r="H286" s="408">
        <v>9389618718</v>
      </c>
      <c r="I286" s="409"/>
    </row>
    <row r="287" spans="1:9" ht="15.75">
      <c r="A287" s="188" t="s">
        <v>548</v>
      </c>
      <c r="B287" s="189"/>
      <c r="C287" s="189"/>
      <c r="D287" s="189"/>
      <c r="E287" s="189"/>
      <c r="F287" s="408"/>
      <c r="G287" s="409"/>
      <c r="H287" s="408"/>
      <c r="I287" s="409"/>
    </row>
    <row r="288" spans="1:9" ht="15.75">
      <c r="A288" s="192" t="s">
        <v>549</v>
      </c>
      <c r="B288" s="193"/>
      <c r="C288" s="193"/>
      <c r="D288" s="193"/>
      <c r="E288" s="193"/>
      <c r="F288" s="425">
        <f>32885972645-580771283-9389618718+31420865</f>
        <v>22947003509</v>
      </c>
      <c r="G288" s="426"/>
      <c r="H288" s="425">
        <v>20429985471</v>
      </c>
      <c r="I288" s="426"/>
    </row>
    <row r="289" spans="1:9" s="14" customFormat="1" ht="15.75">
      <c r="A289" s="434" t="s">
        <v>467</v>
      </c>
      <c r="B289" s="435"/>
      <c r="C289" s="435"/>
      <c r="D289" s="435"/>
      <c r="E289" s="436"/>
      <c r="F289" s="399">
        <f>SUM(F283:G288)</f>
        <v>32885972645</v>
      </c>
      <c r="G289" s="400"/>
      <c r="H289" s="399">
        <f>SUM(H283:I288)</f>
        <v>30623023387</v>
      </c>
      <c r="I289" s="400"/>
    </row>
    <row r="290" spans="1:9" s="14" customFormat="1" ht="15.75">
      <c r="A290" s="217"/>
      <c r="B290" s="199"/>
      <c r="C290" s="199"/>
      <c r="D290" s="199"/>
      <c r="E290" s="200"/>
      <c r="F290" s="196"/>
      <c r="G290" s="218"/>
      <c r="H290" s="218"/>
      <c r="I290" s="187"/>
    </row>
    <row r="291" spans="1:9" ht="15.75">
      <c r="A291" s="183" t="s">
        <v>550</v>
      </c>
      <c r="B291" s="185"/>
      <c r="C291" s="185"/>
      <c r="D291" s="185"/>
      <c r="E291" s="271"/>
      <c r="F291" s="452"/>
      <c r="G291" s="453"/>
      <c r="H291" s="479"/>
      <c r="I291" s="480"/>
    </row>
    <row r="292" spans="1:9" ht="15.75">
      <c r="A292" s="183"/>
      <c r="B292" s="185"/>
      <c r="C292" s="185"/>
      <c r="D292" s="185"/>
      <c r="E292" s="271"/>
      <c r="F292" s="272"/>
      <c r="G292" s="273"/>
      <c r="H292" s="273"/>
      <c r="I292" s="257"/>
    </row>
    <row r="293" spans="1:9" ht="15.75">
      <c r="A293" s="245" t="s">
        <v>551</v>
      </c>
      <c r="B293" s="211"/>
      <c r="C293" s="211"/>
      <c r="D293" s="211"/>
      <c r="E293" s="246"/>
      <c r="F293" s="399">
        <v>216085115000</v>
      </c>
      <c r="G293" s="400"/>
      <c r="H293" s="399">
        <v>143721224570</v>
      </c>
      <c r="I293" s="400"/>
    </row>
    <row r="294" spans="1:9" s="14" customFormat="1" ht="15.75">
      <c r="A294" s="183" t="s">
        <v>552</v>
      </c>
      <c r="B294" s="274"/>
      <c r="C294" s="274"/>
      <c r="D294" s="274"/>
      <c r="E294" s="274"/>
      <c r="F294" s="413" t="s">
        <v>672</v>
      </c>
      <c r="G294" s="414"/>
      <c r="H294" s="415">
        <v>40179</v>
      </c>
      <c r="I294" s="416"/>
    </row>
    <row r="295" spans="1:9" ht="15.75">
      <c r="A295" s="188" t="s">
        <v>553</v>
      </c>
      <c r="B295" s="189"/>
      <c r="C295" s="189"/>
      <c r="D295" s="189"/>
      <c r="E295" s="244"/>
      <c r="F295" s="406"/>
      <c r="G295" s="407"/>
      <c r="H295" s="406"/>
      <c r="I295" s="407"/>
    </row>
    <row r="296" spans="1:9" ht="15.75">
      <c r="A296" s="188" t="s">
        <v>554</v>
      </c>
      <c r="B296" s="189"/>
      <c r="C296" s="189"/>
      <c r="D296" s="189"/>
      <c r="E296" s="244"/>
      <c r="F296" s="406"/>
      <c r="G296" s="407"/>
      <c r="H296" s="406"/>
      <c r="I296" s="407"/>
    </row>
    <row r="297" spans="1:9" ht="15.75">
      <c r="A297" s="188" t="s">
        <v>555</v>
      </c>
      <c r="B297" s="189"/>
      <c r="C297" s="189"/>
      <c r="D297" s="189"/>
      <c r="E297" s="244"/>
      <c r="F297" s="402"/>
      <c r="G297" s="403"/>
      <c r="H297" s="402"/>
      <c r="I297" s="403"/>
    </row>
    <row r="298" spans="1:9" ht="15.75">
      <c r="A298" s="210"/>
      <c r="B298" s="211"/>
      <c r="C298" s="211"/>
      <c r="D298" s="211"/>
      <c r="E298" s="211"/>
      <c r="F298" s="275"/>
      <c r="G298" s="276"/>
      <c r="H298" s="276"/>
      <c r="I298" s="277"/>
    </row>
    <row r="299" spans="1:9" s="14" customFormat="1" ht="15.75">
      <c r="A299" s="183" t="s">
        <v>556</v>
      </c>
      <c r="B299" s="274"/>
      <c r="C299" s="274"/>
      <c r="D299" s="274"/>
      <c r="E299" s="274"/>
      <c r="F299" s="413" t="s">
        <v>672</v>
      </c>
      <c r="G299" s="414"/>
      <c r="H299" s="415">
        <v>40179</v>
      </c>
      <c r="I299" s="416"/>
    </row>
    <row r="300" spans="1:9" s="14" customFormat="1" ht="15.75">
      <c r="A300" s="215" t="s">
        <v>557</v>
      </c>
      <c r="B300" s="267"/>
      <c r="C300" s="267"/>
      <c r="D300" s="267"/>
      <c r="E300" s="267"/>
      <c r="F300" s="421"/>
      <c r="G300" s="422"/>
      <c r="H300" s="421"/>
      <c r="I300" s="422"/>
    </row>
    <row r="301" spans="1:9" ht="15.75">
      <c r="A301" s="188" t="s">
        <v>558</v>
      </c>
      <c r="B301" s="189"/>
      <c r="C301" s="189"/>
      <c r="D301" s="189"/>
      <c r="E301" s="244"/>
      <c r="F301" s="406"/>
      <c r="G301" s="407"/>
      <c r="H301" s="406"/>
      <c r="I301" s="407"/>
    </row>
    <row r="302" spans="1:9" ht="15.75">
      <c r="A302" s="188" t="s">
        <v>559</v>
      </c>
      <c r="B302" s="189"/>
      <c r="C302" s="189"/>
      <c r="D302" s="189"/>
      <c r="E302" s="244"/>
      <c r="F302" s="406"/>
      <c r="G302" s="407"/>
      <c r="H302" s="406"/>
      <c r="I302" s="407"/>
    </row>
    <row r="303" spans="1:9" s="14" customFormat="1" ht="15.75">
      <c r="A303" s="215" t="s">
        <v>560</v>
      </c>
      <c r="B303" s="267"/>
      <c r="C303" s="267"/>
      <c r="D303" s="267"/>
      <c r="E303" s="278"/>
      <c r="F303" s="421"/>
      <c r="G303" s="422"/>
      <c r="H303" s="421"/>
      <c r="I303" s="422"/>
    </row>
    <row r="304" spans="1:9" s="14" customFormat="1" ht="15.75">
      <c r="A304" s="215" t="s">
        <v>561</v>
      </c>
      <c r="B304" s="267"/>
      <c r="C304" s="267"/>
      <c r="D304" s="267"/>
      <c r="E304" s="278"/>
      <c r="F304" s="421"/>
      <c r="G304" s="422"/>
      <c r="H304" s="421"/>
      <c r="I304" s="422"/>
    </row>
    <row r="305" spans="1:9" ht="15.75">
      <c r="A305" s="188" t="s">
        <v>562</v>
      </c>
      <c r="B305" s="189"/>
      <c r="C305" s="189"/>
      <c r="D305" s="189"/>
      <c r="E305" s="244"/>
      <c r="F305" s="406"/>
      <c r="G305" s="407"/>
      <c r="H305" s="406"/>
      <c r="I305" s="407"/>
    </row>
    <row r="306" spans="1:9" ht="15.75">
      <c r="A306" s="188" t="s">
        <v>563</v>
      </c>
      <c r="B306" s="189"/>
      <c r="C306" s="189"/>
      <c r="D306" s="189"/>
      <c r="E306" s="244"/>
      <c r="F306" s="406"/>
      <c r="G306" s="407"/>
      <c r="H306" s="406"/>
      <c r="I306" s="407"/>
    </row>
    <row r="307" spans="1:9" ht="15.75">
      <c r="A307" s="192" t="s">
        <v>564</v>
      </c>
      <c r="B307" s="193"/>
      <c r="C307" s="193"/>
      <c r="D307" s="193"/>
      <c r="E307" s="258"/>
      <c r="F307" s="402"/>
      <c r="G307" s="403"/>
      <c r="H307" s="402"/>
      <c r="I307" s="403"/>
    </row>
    <row r="308" spans="1:9" ht="15.75">
      <c r="A308" s="215" t="s">
        <v>461</v>
      </c>
      <c r="B308" s="267"/>
      <c r="C308" s="267"/>
      <c r="D308" s="267"/>
      <c r="E308" s="267"/>
      <c r="F308" s="288"/>
      <c r="G308" s="289"/>
      <c r="H308" s="289"/>
      <c r="I308" s="204"/>
    </row>
    <row r="309" spans="1:9" s="14" customFormat="1" ht="15.75">
      <c r="A309" s="183" t="s">
        <v>198</v>
      </c>
      <c r="B309" s="274"/>
      <c r="C309" s="274"/>
      <c r="D309" s="274"/>
      <c r="E309" s="274"/>
      <c r="F309" s="413" t="s">
        <v>672</v>
      </c>
      <c r="G309" s="414"/>
      <c r="H309" s="415">
        <v>40179</v>
      </c>
      <c r="I309" s="416"/>
    </row>
    <row r="310" spans="1:9" s="14" customFormat="1" ht="15.75">
      <c r="A310" s="215" t="s">
        <v>565</v>
      </c>
      <c r="B310" s="267"/>
      <c r="C310" s="267"/>
      <c r="D310" s="267"/>
      <c r="E310" s="267"/>
      <c r="F310" s="421"/>
      <c r="G310" s="422"/>
      <c r="H310" s="421"/>
      <c r="I310" s="422"/>
    </row>
    <row r="311" spans="1:9" s="15" customFormat="1" ht="15.75">
      <c r="A311" s="215" t="s">
        <v>566</v>
      </c>
      <c r="B311" s="267"/>
      <c r="C311" s="267"/>
      <c r="D311" s="267"/>
      <c r="E311" s="267"/>
      <c r="F311" s="437">
        <f>F312+F313</f>
        <v>278995547435</v>
      </c>
      <c r="G311" s="438"/>
      <c r="H311" s="437">
        <f>H312+H313</f>
        <v>225979730759</v>
      </c>
      <c r="I311" s="438"/>
    </row>
    <row r="312" spans="1:9" s="15" customFormat="1" ht="15.75">
      <c r="A312" s="188" t="s">
        <v>567</v>
      </c>
      <c r="B312" s="189"/>
      <c r="C312" s="189"/>
      <c r="D312" s="189"/>
      <c r="E312" s="189"/>
      <c r="F312" s="408">
        <v>278995547435</v>
      </c>
      <c r="G312" s="409"/>
      <c r="H312" s="408">
        <v>225979730759</v>
      </c>
      <c r="I312" s="409"/>
    </row>
    <row r="313" spans="1:9" s="15" customFormat="1" ht="15.75">
      <c r="A313" s="188" t="s">
        <v>568</v>
      </c>
      <c r="B313" s="189"/>
      <c r="C313" s="189"/>
      <c r="D313" s="189"/>
      <c r="E313" s="189"/>
      <c r="F313" s="408"/>
      <c r="G313" s="409"/>
      <c r="H313" s="408"/>
      <c r="I313" s="409"/>
    </row>
    <row r="314" spans="1:9" s="15" customFormat="1" ht="15.75">
      <c r="A314" s="188" t="s">
        <v>569</v>
      </c>
      <c r="B314" s="189"/>
      <c r="C314" s="189"/>
      <c r="D314" s="189"/>
      <c r="E314" s="189"/>
      <c r="F314" s="190"/>
      <c r="G314" s="191"/>
      <c r="H314" s="219"/>
      <c r="I314" s="191"/>
    </row>
    <row r="315" spans="1:9" s="15" customFormat="1" ht="15.75">
      <c r="A315" s="188" t="s">
        <v>570</v>
      </c>
      <c r="B315" s="189"/>
      <c r="C315" s="189"/>
      <c r="D315" s="189"/>
      <c r="E315" s="189"/>
      <c r="F315" s="190"/>
      <c r="G315" s="191"/>
      <c r="H315" s="219"/>
      <c r="I315" s="191"/>
    </row>
    <row r="316" spans="1:9" s="15" customFormat="1" ht="15.75">
      <c r="A316" s="188" t="s">
        <v>571</v>
      </c>
      <c r="B316" s="189"/>
      <c r="C316" s="189"/>
      <c r="D316" s="189"/>
      <c r="E316" s="189"/>
      <c r="F316" s="190"/>
      <c r="G316" s="191"/>
      <c r="H316" s="219"/>
      <c r="I316" s="191"/>
    </row>
    <row r="317" spans="1:9" s="15" customFormat="1" ht="15.75">
      <c r="A317" s="188" t="s">
        <v>572</v>
      </c>
      <c r="B317" s="189"/>
      <c r="C317" s="189"/>
      <c r="D317" s="189"/>
      <c r="E317" s="189"/>
      <c r="F317" s="190"/>
      <c r="G317" s="191"/>
      <c r="H317" s="219"/>
      <c r="I317" s="191"/>
    </row>
    <row r="318" spans="1:9" s="15" customFormat="1" ht="15.75">
      <c r="A318" s="188" t="s">
        <v>573</v>
      </c>
      <c r="B318" s="189"/>
      <c r="C318" s="189"/>
      <c r="D318" s="189"/>
      <c r="E318" s="189"/>
      <c r="F318" s="190"/>
      <c r="G318" s="191"/>
      <c r="H318" s="219"/>
      <c r="I318" s="191"/>
    </row>
    <row r="319" spans="1:9" s="15" customFormat="1" ht="15.75">
      <c r="A319" s="188" t="s">
        <v>574</v>
      </c>
      <c r="B319" s="189"/>
      <c r="C319" s="189"/>
      <c r="D319" s="189"/>
      <c r="E319" s="189"/>
      <c r="F319" s="190"/>
      <c r="G319" s="191"/>
      <c r="H319" s="219"/>
      <c r="I319" s="191"/>
    </row>
    <row r="320" spans="1:9" s="15" customFormat="1" ht="15.75">
      <c r="A320" s="188" t="s">
        <v>575</v>
      </c>
      <c r="B320" s="189"/>
      <c r="C320" s="189"/>
      <c r="D320" s="189"/>
      <c r="E320" s="189"/>
      <c r="F320" s="190"/>
      <c r="G320" s="191"/>
      <c r="H320" s="219"/>
      <c r="I320" s="191"/>
    </row>
    <row r="321" spans="1:9" s="15" customFormat="1" ht="15.75">
      <c r="A321" s="188" t="s">
        <v>576</v>
      </c>
      <c r="B321" s="189"/>
      <c r="C321" s="189"/>
      <c r="D321" s="189"/>
      <c r="E321" s="189"/>
      <c r="F321" s="190"/>
      <c r="G321" s="191"/>
      <c r="H321" s="219"/>
      <c r="I321" s="191"/>
    </row>
    <row r="322" spans="1:9" s="15" customFormat="1" ht="15.75">
      <c r="A322" s="188" t="s">
        <v>577</v>
      </c>
      <c r="B322" s="189"/>
      <c r="C322" s="189"/>
      <c r="D322" s="189"/>
      <c r="E322" s="189"/>
      <c r="F322" s="190"/>
      <c r="G322" s="191"/>
      <c r="H322" s="219"/>
      <c r="I322" s="191"/>
    </row>
    <row r="323" spans="1:9" s="15" customFormat="1" ht="15.75">
      <c r="A323" s="188" t="s">
        <v>578</v>
      </c>
      <c r="B323" s="189"/>
      <c r="C323" s="189"/>
      <c r="D323" s="189"/>
      <c r="E323" s="189"/>
      <c r="F323" s="190"/>
      <c r="G323" s="191"/>
      <c r="H323" s="219"/>
      <c r="I323" s="191"/>
    </row>
    <row r="324" spans="1:9" s="15" customFormat="1" ht="15.75">
      <c r="A324" s="192" t="s">
        <v>579</v>
      </c>
      <c r="B324" s="193"/>
      <c r="C324" s="193"/>
      <c r="D324" s="193"/>
      <c r="E324" s="193"/>
      <c r="F324" s="194"/>
      <c r="G324" s="195"/>
      <c r="H324" s="279"/>
      <c r="I324" s="195"/>
    </row>
    <row r="325" spans="1:9" s="15" customFormat="1" ht="15.75">
      <c r="A325" s="185"/>
      <c r="B325" s="185"/>
      <c r="C325" s="185"/>
      <c r="D325" s="185"/>
      <c r="E325" s="185"/>
      <c r="F325" s="273"/>
      <c r="G325" s="273"/>
      <c r="H325" s="273"/>
      <c r="I325" s="273"/>
    </row>
    <row r="326" spans="1:9" s="15" customFormat="1" ht="15.75">
      <c r="A326" s="280"/>
      <c r="B326" s="280"/>
      <c r="C326" s="280"/>
      <c r="D326" s="280"/>
      <c r="E326" s="280"/>
      <c r="F326" s="281"/>
      <c r="G326" s="281"/>
      <c r="H326" s="281"/>
      <c r="I326" s="281"/>
    </row>
    <row r="327" spans="1:9" s="15" customFormat="1" ht="15.75">
      <c r="A327" s="282"/>
      <c r="B327" s="282"/>
      <c r="C327" s="282"/>
      <c r="D327" s="282"/>
      <c r="E327" s="282"/>
      <c r="F327" s="283"/>
      <c r="G327" s="283"/>
      <c r="H327" s="283"/>
      <c r="I327" s="283"/>
    </row>
    <row r="328" spans="1:9" s="14" customFormat="1" ht="15.75">
      <c r="A328" s="215" t="s">
        <v>580</v>
      </c>
      <c r="B328" s="267"/>
      <c r="C328" s="267"/>
      <c r="D328" s="267"/>
      <c r="E328" s="267"/>
      <c r="F328" s="441">
        <f>SUM(F329:G335)</f>
        <v>13624446674</v>
      </c>
      <c r="G328" s="442"/>
      <c r="H328" s="441">
        <f>SUM(H329:I335)</f>
        <v>30737536415</v>
      </c>
      <c r="I328" s="442"/>
    </row>
    <row r="329" spans="1:9" s="15" customFormat="1" ht="15.75">
      <c r="A329" s="297" t="s">
        <v>581</v>
      </c>
      <c r="B329" s="298"/>
      <c r="C329" s="298"/>
      <c r="D329" s="189"/>
      <c r="E329" s="189"/>
      <c r="F329" s="408">
        <v>1113806745</v>
      </c>
      <c r="G329" s="409"/>
      <c r="H329" s="408">
        <v>2267687524</v>
      </c>
      <c r="I329" s="409"/>
    </row>
    <row r="330" spans="1:9" s="15" customFormat="1" ht="15.75">
      <c r="A330" s="484" t="s">
        <v>607</v>
      </c>
      <c r="B330" s="485"/>
      <c r="C330" s="485"/>
      <c r="D330" s="485"/>
      <c r="E330" s="486"/>
      <c r="F330" s="408"/>
      <c r="G330" s="409"/>
      <c r="H330" s="408"/>
      <c r="I330" s="409"/>
    </row>
    <row r="331" spans="1:9" s="15" customFormat="1" ht="15.75">
      <c r="A331" s="188" t="s">
        <v>608</v>
      </c>
      <c r="B331" s="189"/>
      <c r="C331" s="189"/>
      <c r="D331" s="189"/>
      <c r="E331" s="189"/>
      <c r="F331" s="408">
        <f>1371897390+1964995600+5151995600</f>
        <v>8488888590</v>
      </c>
      <c r="G331" s="409"/>
      <c r="H331" s="408">
        <v>12707454403</v>
      </c>
      <c r="I331" s="409"/>
    </row>
    <row r="332" spans="1:9" s="15" customFormat="1" ht="15.75">
      <c r="A332" s="484" t="s">
        <v>609</v>
      </c>
      <c r="B332" s="485"/>
      <c r="C332" s="485"/>
      <c r="D332" s="485"/>
      <c r="E332" s="486"/>
      <c r="F332" s="408"/>
      <c r="G332" s="409"/>
      <c r="H332" s="408">
        <v>15461000000</v>
      </c>
      <c r="I332" s="409"/>
    </row>
    <row r="333" spans="1:9" s="15" customFormat="1" ht="15.75">
      <c r="A333" s="188" t="s">
        <v>665</v>
      </c>
      <c r="B333" s="189"/>
      <c r="C333" s="189"/>
      <c r="D333" s="189"/>
      <c r="E333" s="189"/>
      <c r="F333" s="408">
        <v>4021751339</v>
      </c>
      <c r="G333" s="409"/>
      <c r="H333" s="408">
        <v>301394488</v>
      </c>
      <c r="I333" s="409"/>
    </row>
    <row r="334" spans="1:9" s="15" customFormat="1" ht="15.75">
      <c r="A334" s="188" t="s">
        <v>610</v>
      </c>
      <c r="B334" s="189"/>
      <c r="C334" s="189"/>
      <c r="D334" s="189"/>
      <c r="E334" s="189"/>
      <c r="F334" s="408"/>
      <c r="G334" s="409"/>
      <c r="H334" s="408"/>
      <c r="I334" s="409"/>
    </row>
    <row r="335" spans="1:9" s="15" customFormat="1" ht="15.75">
      <c r="A335" s="201" t="s">
        <v>611</v>
      </c>
      <c r="B335" s="202"/>
      <c r="C335" s="202"/>
      <c r="D335" s="202"/>
      <c r="E335" s="296"/>
      <c r="F335" s="408"/>
      <c r="G335" s="409"/>
      <c r="H335" s="408"/>
      <c r="I335" s="409"/>
    </row>
    <row r="336" spans="1:9" s="15" customFormat="1" ht="15.75">
      <c r="A336" s="188"/>
      <c r="B336" s="189"/>
      <c r="C336" s="189"/>
      <c r="D336" s="189"/>
      <c r="E336" s="189"/>
      <c r="F336" s="190"/>
      <c r="G336" s="191"/>
      <c r="H336" s="219"/>
      <c r="I336" s="191"/>
    </row>
    <row r="337" spans="1:9" s="14" customFormat="1" ht="15.75">
      <c r="A337" s="215" t="s">
        <v>612</v>
      </c>
      <c r="B337" s="267"/>
      <c r="C337" s="267"/>
      <c r="D337" s="267"/>
      <c r="E337" s="267"/>
      <c r="F337" s="437"/>
      <c r="G337" s="438"/>
      <c r="H337" s="268"/>
      <c r="I337" s="221"/>
    </row>
    <row r="338" spans="1:9" s="15" customFormat="1" ht="15.75">
      <c r="A338" s="188" t="s">
        <v>613</v>
      </c>
      <c r="B338" s="189"/>
      <c r="C338" s="189"/>
      <c r="D338" s="189"/>
      <c r="E338" s="189"/>
      <c r="F338" s="190"/>
      <c r="G338" s="191"/>
      <c r="H338" s="219"/>
      <c r="I338" s="191"/>
    </row>
    <row r="339" spans="1:9" s="15" customFormat="1" ht="15.75">
      <c r="A339" s="188" t="s">
        <v>614</v>
      </c>
      <c r="B339" s="189"/>
      <c r="C339" s="189"/>
      <c r="D339" s="189"/>
      <c r="E339" s="189"/>
      <c r="F339" s="190"/>
      <c r="G339" s="191"/>
      <c r="H339" s="219"/>
      <c r="I339" s="191"/>
    </row>
    <row r="340" spans="1:9" s="15" customFormat="1" ht="15.75">
      <c r="A340" s="188" t="s">
        <v>615</v>
      </c>
      <c r="B340" s="189"/>
      <c r="C340" s="189"/>
      <c r="D340" s="189"/>
      <c r="E340" s="189"/>
      <c r="F340" s="190"/>
      <c r="G340" s="191"/>
      <c r="H340" s="219"/>
      <c r="I340" s="191"/>
    </row>
    <row r="341" spans="1:9" ht="15.75">
      <c r="A341" s="188" t="s">
        <v>616</v>
      </c>
      <c r="B341" s="189"/>
      <c r="C341" s="189"/>
      <c r="D341" s="189"/>
      <c r="E341" s="189"/>
      <c r="F341" s="190"/>
      <c r="G341" s="191"/>
      <c r="H341" s="219"/>
      <c r="I341" s="191"/>
    </row>
    <row r="342" spans="1:9" ht="15.75">
      <c r="A342" s="188" t="s">
        <v>617</v>
      </c>
      <c r="B342" s="189"/>
      <c r="C342" s="189"/>
      <c r="D342" s="189"/>
      <c r="E342" s="189"/>
      <c r="F342" s="190"/>
      <c r="G342" s="191"/>
      <c r="H342" s="219"/>
      <c r="I342" s="191"/>
    </row>
    <row r="343" spans="1:9" s="21" customFormat="1" ht="15.75">
      <c r="A343" s="210"/>
      <c r="B343" s="211"/>
      <c r="C343" s="211"/>
      <c r="D343" s="211"/>
      <c r="E343" s="211"/>
      <c r="F343" s="213"/>
      <c r="G343" s="213"/>
      <c r="H343" s="213"/>
      <c r="I343" s="214"/>
    </row>
    <row r="344" spans="1:9" s="14" customFormat="1" ht="15.75">
      <c r="A344" s="215" t="s">
        <v>618</v>
      </c>
      <c r="B344" s="267"/>
      <c r="C344" s="267"/>
      <c r="D344" s="267"/>
      <c r="E344" s="278"/>
      <c r="F344" s="413" t="s">
        <v>672</v>
      </c>
      <c r="G344" s="414"/>
      <c r="H344" s="415">
        <v>40179</v>
      </c>
      <c r="I344" s="416"/>
    </row>
    <row r="345" spans="1:9" ht="15" customHeight="1">
      <c r="A345" s="188" t="s">
        <v>619</v>
      </c>
      <c r="B345" s="189"/>
      <c r="C345" s="189"/>
      <c r="D345" s="189"/>
      <c r="E345" s="244"/>
      <c r="F345" s="408"/>
      <c r="G345" s="409"/>
      <c r="H345" s="190"/>
      <c r="I345" s="191"/>
    </row>
    <row r="346" spans="1:9" ht="15" customHeight="1">
      <c r="A346" s="188" t="s">
        <v>620</v>
      </c>
      <c r="B346" s="189"/>
      <c r="C346" s="189"/>
      <c r="D346" s="189"/>
      <c r="E346" s="244"/>
      <c r="F346" s="408"/>
      <c r="G346" s="409"/>
      <c r="H346" s="190"/>
      <c r="I346" s="191"/>
    </row>
    <row r="347" spans="1:9" ht="15" customHeight="1">
      <c r="A347" s="188" t="s">
        <v>621</v>
      </c>
      <c r="B347" s="189"/>
      <c r="C347" s="189"/>
      <c r="D347" s="189"/>
      <c r="E347" s="244"/>
      <c r="F347" s="408">
        <v>259836715724</v>
      </c>
      <c r="G347" s="409"/>
      <c r="H347" s="408">
        <v>219581298168</v>
      </c>
      <c r="I347" s="409"/>
    </row>
    <row r="348" spans="1:9" ht="15" customHeight="1">
      <c r="A348" s="188" t="s">
        <v>225</v>
      </c>
      <c r="B348" s="189"/>
      <c r="C348" s="189"/>
      <c r="D348" s="189"/>
      <c r="E348" s="244"/>
      <c r="F348" s="190"/>
      <c r="G348" s="191"/>
      <c r="H348" s="190"/>
      <c r="I348" s="191"/>
    </row>
    <row r="349" spans="1:9" s="14" customFormat="1" ht="15.75">
      <c r="A349" s="434" t="s">
        <v>467</v>
      </c>
      <c r="B349" s="435"/>
      <c r="C349" s="435"/>
      <c r="D349" s="435"/>
      <c r="E349" s="436"/>
      <c r="F349" s="399">
        <f>SUM(F345:G347)</f>
        <v>259836715724</v>
      </c>
      <c r="G349" s="400"/>
      <c r="H349" s="399">
        <f>SUM(H345:I347)</f>
        <v>219581298168</v>
      </c>
      <c r="I349" s="400"/>
    </row>
    <row r="350" spans="1:9" s="14" customFormat="1" ht="15.75">
      <c r="A350" s="217"/>
      <c r="B350" s="199"/>
      <c r="C350" s="199"/>
      <c r="D350" s="199"/>
      <c r="E350" s="199"/>
      <c r="F350" s="196"/>
      <c r="G350" s="218"/>
      <c r="H350" s="218"/>
      <c r="I350" s="197"/>
    </row>
    <row r="351" spans="1:9" s="14" customFormat="1" ht="15.75">
      <c r="A351" s="183" t="s">
        <v>622</v>
      </c>
      <c r="B351" s="274"/>
      <c r="C351" s="274"/>
      <c r="D351" s="274"/>
      <c r="E351" s="274"/>
      <c r="F351" s="413" t="s">
        <v>672</v>
      </c>
      <c r="G351" s="414"/>
      <c r="H351" s="415">
        <v>40179</v>
      </c>
      <c r="I351" s="416"/>
    </row>
    <row r="352" spans="1:9" ht="15.75">
      <c r="A352" s="215" t="s">
        <v>623</v>
      </c>
      <c r="B352" s="267"/>
      <c r="C352" s="267"/>
      <c r="D352" s="267"/>
      <c r="E352" s="267"/>
      <c r="F352" s="437">
        <f>F354+F355</f>
        <v>13570643013</v>
      </c>
      <c r="G352" s="438"/>
      <c r="H352" s="437">
        <f>H354+H355</f>
        <v>14865369809</v>
      </c>
      <c r="I352" s="438"/>
    </row>
    <row r="353" spans="1:9" ht="15.75">
      <c r="A353" s="188" t="s">
        <v>624</v>
      </c>
      <c r="B353" s="189"/>
      <c r="C353" s="189"/>
      <c r="D353" s="189"/>
      <c r="E353" s="189"/>
      <c r="F353" s="190"/>
      <c r="G353" s="191"/>
      <c r="H353" s="190"/>
      <c r="I353" s="191"/>
    </row>
    <row r="354" spans="1:9" ht="15.75">
      <c r="A354" s="284" t="s">
        <v>625</v>
      </c>
      <c r="B354" s="216"/>
      <c r="C354" s="216"/>
      <c r="D354" s="216"/>
      <c r="E354" s="216"/>
      <c r="F354" s="439">
        <f>5718088900</f>
        <v>5718088900</v>
      </c>
      <c r="G354" s="440"/>
      <c r="H354" s="439">
        <v>5438812403</v>
      </c>
      <c r="I354" s="440"/>
    </row>
    <row r="355" spans="1:9" ht="15.75">
      <c r="A355" s="284" t="s">
        <v>626</v>
      </c>
      <c r="B355" s="216"/>
      <c r="C355" s="216"/>
      <c r="D355" s="216"/>
      <c r="E355" s="216"/>
      <c r="F355" s="439">
        <f>7852554113</f>
        <v>7852554113</v>
      </c>
      <c r="G355" s="440"/>
      <c r="H355" s="439">
        <f>1703575126+7722382280+600000</f>
        <v>9426557406</v>
      </c>
      <c r="I355" s="440"/>
    </row>
    <row r="356" spans="1:9" ht="15.75">
      <c r="A356" s="188" t="s">
        <v>627</v>
      </c>
      <c r="B356" s="189"/>
      <c r="C356" s="189"/>
      <c r="D356" s="189"/>
      <c r="E356" s="189"/>
      <c r="F356" s="408"/>
      <c r="G356" s="409"/>
      <c r="H356" s="408"/>
      <c r="I356" s="409"/>
    </row>
    <row r="357" spans="1:10" ht="15.75">
      <c r="A357" s="188" t="s">
        <v>628</v>
      </c>
      <c r="B357" s="189"/>
      <c r="C357" s="189"/>
      <c r="D357" s="189"/>
      <c r="E357" s="189"/>
      <c r="F357" s="408"/>
      <c r="G357" s="409"/>
      <c r="H357" s="219"/>
      <c r="I357" s="191"/>
      <c r="J357" s="26"/>
    </row>
    <row r="358" spans="1:9" ht="15.75">
      <c r="A358" s="188" t="s">
        <v>224</v>
      </c>
      <c r="B358" s="189"/>
      <c r="C358" s="189"/>
      <c r="D358" s="189"/>
      <c r="E358" s="189"/>
      <c r="F358" s="402"/>
      <c r="G358" s="403"/>
      <c r="H358" s="219"/>
      <c r="I358" s="191"/>
    </row>
    <row r="359" spans="1:9" s="14" customFormat="1" ht="15.75">
      <c r="A359" s="434"/>
      <c r="B359" s="435"/>
      <c r="C359" s="435"/>
      <c r="D359" s="435"/>
      <c r="E359" s="436"/>
      <c r="F359" s="196"/>
      <c r="G359" s="197"/>
      <c r="H359" s="218"/>
      <c r="I359" s="197"/>
    </row>
    <row r="360" spans="1:9" s="14" customFormat="1" ht="15.75">
      <c r="A360" s="183" t="s">
        <v>645</v>
      </c>
      <c r="B360" s="274"/>
      <c r="C360" s="274"/>
      <c r="D360" s="274"/>
      <c r="E360" s="274"/>
      <c r="F360" s="413" t="s">
        <v>672</v>
      </c>
      <c r="G360" s="414"/>
      <c r="H360" s="415">
        <v>40179</v>
      </c>
      <c r="I360" s="416"/>
    </row>
    <row r="361" spans="1:9" s="14" customFormat="1" ht="15.75">
      <c r="A361" s="215" t="s">
        <v>629</v>
      </c>
      <c r="B361" s="267"/>
      <c r="C361" s="267"/>
      <c r="D361" s="267"/>
      <c r="E361" s="267"/>
      <c r="F361" s="220"/>
      <c r="G361" s="221"/>
      <c r="H361" s="268"/>
      <c r="I361" s="221"/>
    </row>
    <row r="362" spans="1:9" ht="15.75">
      <c r="A362" s="188" t="s">
        <v>635</v>
      </c>
      <c r="B362" s="189"/>
      <c r="C362" s="189"/>
      <c r="D362" s="189"/>
      <c r="E362" s="189"/>
      <c r="F362" s="408">
        <v>30919880287</v>
      </c>
      <c r="G362" s="409"/>
      <c r="H362" s="408">
        <v>16712528491</v>
      </c>
      <c r="I362" s="409"/>
    </row>
    <row r="363" spans="1:9" ht="15.75">
      <c r="A363" s="188" t="s">
        <v>630</v>
      </c>
      <c r="B363" s="189"/>
      <c r="C363" s="189"/>
      <c r="D363" s="189"/>
      <c r="E363" s="189"/>
      <c r="F363" s="408">
        <v>-4696888590</v>
      </c>
      <c r="G363" s="409"/>
      <c r="H363" s="408">
        <v>-6991964403</v>
      </c>
      <c r="I363" s="409"/>
    </row>
    <row r="364" spans="1:9" ht="15.75">
      <c r="A364" s="188" t="s">
        <v>631</v>
      </c>
      <c r="B364" s="189"/>
      <c r="C364" s="189"/>
      <c r="D364" s="189"/>
      <c r="E364" s="189"/>
      <c r="F364" s="408"/>
      <c r="G364" s="409"/>
      <c r="H364" s="408"/>
      <c r="I364" s="409"/>
    </row>
    <row r="365" spans="1:9" ht="15.75">
      <c r="A365" s="188" t="s">
        <v>632</v>
      </c>
      <c r="B365" s="189"/>
      <c r="C365" s="189"/>
      <c r="D365" s="189"/>
      <c r="E365" s="189"/>
      <c r="F365" s="408">
        <v>26222991697</v>
      </c>
      <c r="G365" s="409"/>
      <c r="H365" s="408">
        <v>9720564088</v>
      </c>
      <c r="I365" s="409"/>
    </row>
    <row r="366" spans="1:9" ht="15.75">
      <c r="A366" s="188" t="s">
        <v>633</v>
      </c>
      <c r="B366" s="189"/>
      <c r="C366" s="189"/>
      <c r="D366" s="189"/>
      <c r="E366" s="189"/>
      <c r="F366" s="430">
        <v>6555747924</v>
      </c>
      <c r="G366" s="431"/>
      <c r="H366" s="408">
        <v>2430141022</v>
      </c>
      <c r="I366" s="409"/>
    </row>
    <row r="367" spans="1:9" ht="15.75">
      <c r="A367" s="192" t="s">
        <v>634</v>
      </c>
      <c r="B367" s="193"/>
      <c r="C367" s="193"/>
      <c r="D367" s="193"/>
      <c r="E367" s="193"/>
      <c r="F367" s="432">
        <f>F362-F366</f>
        <v>24364132363</v>
      </c>
      <c r="G367" s="433"/>
      <c r="H367" s="432">
        <f>H362-H366</f>
        <v>14282387469</v>
      </c>
      <c r="I367" s="433"/>
    </row>
    <row r="368" spans="1:9" ht="15.75">
      <c r="A368" s="189"/>
      <c r="B368" s="189"/>
      <c r="C368" s="189"/>
      <c r="D368" s="189"/>
      <c r="E368" s="189"/>
      <c r="F368" s="219"/>
      <c r="G368" s="219"/>
      <c r="H368" s="219"/>
      <c r="I368" s="219"/>
    </row>
    <row r="369" spans="1:10" ht="16.5">
      <c r="A369" s="189"/>
      <c r="B369" s="189"/>
      <c r="C369" s="189"/>
      <c r="D369" s="189"/>
      <c r="E369" s="189"/>
      <c r="F369" s="219"/>
      <c r="G369" s="219"/>
      <c r="H369" s="219"/>
      <c r="I369" s="219"/>
      <c r="J369" s="86"/>
    </row>
    <row r="370" spans="1:10" s="14" customFormat="1" ht="16.5">
      <c r="A370" s="267" t="s">
        <v>636</v>
      </c>
      <c r="B370" s="267"/>
      <c r="C370" s="267"/>
      <c r="D370" s="267"/>
      <c r="E370" s="267"/>
      <c r="F370" s="268"/>
      <c r="G370" s="268"/>
      <c r="H370" s="268"/>
      <c r="I370" s="268"/>
      <c r="J370" s="85"/>
    </row>
    <row r="371" spans="1:10" s="14" customFormat="1" ht="16.5">
      <c r="A371" s="267"/>
      <c r="B371" s="267"/>
      <c r="C371" s="267"/>
      <c r="D371" s="267"/>
      <c r="E371" s="267"/>
      <c r="F371" s="268"/>
      <c r="G371" s="268"/>
      <c r="H371" s="268"/>
      <c r="I371" s="268"/>
      <c r="J371" s="85"/>
    </row>
    <row r="372" spans="1:10" ht="16.5">
      <c r="A372" s="267" t="s">
        <v>637</v>
      </c>
      <c r="B372" s="267"/>
      <c r="C372" s="267"/>
      <c r="D372" s="267"/>
      <c r="E372" s="267"/>
      <c r="F372" s="268"/>
      <c r="G372" s="268"/>
      <c r="H372" s="268"/>
      <c r="I372" s="268"/>
      <c r="J372" s="86"/>
    </row>
    <row r="373" spans="1:10" ht="18.75" customHeight="1">
      <c r="A373" s="481" t="s">
        <v>638</v>
      </c>
      <c r="B373" s="481"/>
      <c r="C373" s="481"/>
      <c r="D373" s="481"/>
      <c r="E373" s="481"/>
      <c r="F373" s="481"/>
      <c r="G373" s="481"/>
      <c r="H373" s="481"/>
      <c r="I373" s="481"/>
      <c r="J373" s="86"/>
    </row>
    <row r="374" spans="1:10" ht="141.75" customHeight="1">
      <c r="A374" s="482" t="s">
        <v>696</v>
      </c>
      <c r="B374" s="482"/>
      <c r="C374" s="482"/>
      <c r="D374" s="482"/>
      <c r="E374" s="482"/>
      <c r="F374" s="482"/>
      <c r="G374" s="482"/>
      <c r="H374" s="482"/>
      <c r="I374" s="482"/>
      <c r="J374" s="86"/>
    </row>
    <row r="375" spans="1:10" ht="17.25" customHeight="1">
      <c r="A375" s="483"/>
      <c r="B375" s="483"/>
      <c r="C375" s="483"/>
      <c r="D375" s="189"/>
      <c r="E375" s="189"/>
      <c r="F375" s="219"/>
      <c r="G375" s="219"/>
      <c r="H375" s="219"/>
      <c r="I375" s="219"/>
      <c r="J375" s="86"/>
    </row>
    <row r="376" spans="1:10" ht="16.5">
      <c r="A376" s="267" t="s">
        <v>646</v>
      </c>
      <c r="B376" s="267"/>
      <c r="C376" s="189"/>
      <c r="D376" s="189"/>
      <c r="E376" s="189"/>
      <c r="F376" s="219"/>
      <c r="G376" s="219"/>
      <c r="H376" s="219"/>
      <c r="I376" s="219"/>
      <c r="J376" s="86"/>
    </row>
    <row r="377" spans="1:10" ht="16.5">
      <c r="A377" s="285"/>
      <c r="B377" s="285"/>
      <c r="C377" s="285"/>
      <c r="D377" s="285"/>
      <c r="E377" s="285"/>
      <c r="F377" s="286"/>
      <c r="G377" s="286"/>
      <c r="H377" s="286"/>
      <c r="I377" s="286"/>
      <c r="J377" s="86"/>
    </row>
    <row r="378" spans="1:10" ht="16.5">
      <c r="A378" s="418"/>
      <c r="B378" s="418"/>
      <c r="C378" s="418"/>
      <c r="D378" s="418"/>
      <c r="E378" s="418"/>
      <c r="F378" s="418"/>
      <c r="G378" s="420" t="s">
        <v>695</v>
      </c>
      <c r="H378" s="420"/>
      <c r="I378" s="420"/>
      <c r="J378" s="86"/>
    </row>
    <row r="379" spans="1:9" s="14" customFormat="1" ht="16.5">
      <c r="A379" s="419" t="s">
        <v>584</v>
      </c>
      <c r="B379" s="419"/>
      <c r="C379" s="419"/>
      <c r="D379" s="419"/>
      <c r="E379" s="419"/>
      <c r="F379" s="419"/>
      <c r="G379" s="417" t="s">
        <v>165</v>
      </c>
      <c r="H379" s="417"/>
      <c r="I379" s="417"/>
    </row>
    <row r="380" spans="1:9" ht="15.75">
      <c r="A380" s="189"/>
      <c r="B380" s="189"/>
      <c r="C380" s="189"/>
      <c r="D380" s="189"/>
      <c r="E380" s="189"/>
      <c r="F380" s="219"/>
      <c r="G380" s="219"/>
      <c r="H380" s="219"/>
      <c r="I380" s="219"/>
    </row>
    <row r="381" spans="1:9" ht="15.75">
      <c r="A381" s="189"/>
      <c r="B381" s="189"/>
      <c r="C381" s="189"/>
      <c r="D381" s="189"/>
      <c r="E381" s="189"/>
      <c r="F381" s="219"/>
      <c r="G381" s="219"/>
      <c r="H381" s="219"/>
      <c r="I381" s="219"/>
    </row>
    <row r="382" spans="1:9" ht="15.75">
      <c r="A382" s="533" t="s">
        <v>700</v>
      </c>
      <c r="B382" s="531"/>
      <c r="C382" s="531"/>
      <c r="D382" s="531"/>
      <c r="E382" s="531" t="s">
        <v>700</v>
      </c>
      <c r="F382" s="532"/>
      <c r="G382" s="532"/>
      <c r="H382" s="534" t="s">
        <v>700</v>
      </c>
      <c r="I382" s="219"/>
    </row>
    <row r="383" spans="1:9" ht="15.75">
      <c r="A383" s="189"/>
      <c r="B383" s="189"/>
      <c r="C383" s="189"/>
      <c r="D383" s="189"/>
      <c r="E383" s="189"/>
      <c r="F383" s="219"/>
      <c r="G383" s="219"/>
      <c r="H383" s="219"/>
      <c r="I383" s="219"/>
    </row>
    <row r="384" spans="1:9" ht="15.75">
      <c r="A384" s="189"/>
      <c r="B384" s="189"/>
      <c r="C384" s="189"/>
      <c r="D384" s="189"/>
      <c r="E384" s="189"/>
      <c r="F384" s="219"/>
      <c r="G384" s="219"/>
      <c r="H384" s="219"/>
      <c r="I384" s="219"/>
    </row>
    <row r="385" spans="1:9" s="14" customFormat="1" ht="16.5">
      <c r="A385" s="419" t="s">
        <v>585</v>
      </c>
      <c r="B385" s="419"/>
      <c r="C385" s="419"/>
      <c r="D385" s="419"/>
      <c r="E385" s="419"/>
      <c r="F385" s="419"/>
      <c r="G385" s="417" t="s">
        <v>372</v>
      </c>
      <c r="H385" s="417"/>
      <c r="I385" s="417"/>
    </row>
    <row r="386" spans="1:9" ht="15.75">
      <c r="A386" s="189"/>
      <c r="B386" s="189"/>
      <c r="C386" s="189"/>
      <c r="D386" s="189"/>
      <c r="E386" s="189"/>
      <c r="F386" s="219"/>
      <c r="G386" s="219"/>
      <c r="H386" s="219"/>
      <c r="I386" s="219"/>
    </row>
    <row r="387" spans="1:9" ht="15.75">
      <c r="A387" s="189"/>
      <c r="B387" s="189"/>
      <c r="C387" s="189"/>
      <c r="D387" s="189"/>
      <c r="E387" s="189"/>
      <c r="F387" s="219"/>
      <c r="G387" s="219"/>
      <c r="H387" s="219"/>
      <c r="I387" s="219"/>
    </row>
    <row r="388" spans="1:9" ht="15.75">
      <c r="A388" s="189"/>
      <c r="B388" s="189"/>
      <c r="C388" s="189"/>
      <c r="D388" s="189"/>
      <c r="E388" s="189"/>
      <c r="F388" s="219"/>
      <c r="G388" s="219"/>
      <c r="H388" s="219"/>
      <c r="I388" s="219"/>
    </row>
    <row r="389" spans="1:9" ht="15.75">
      <c r="A389" s="189"/>
      <c r="B389" s="189"/>
      <c r="C389" s="189"/>
      <c r="D389" s="189"/>
      <c r="E389" s="189"/>
      <c r="F389" s="219"/>
      <c r="G389" s="219"/>
      <c r="H389" s="219"/>
      <c r="I389" s="219"/>
    </row>
    <row r="390" spans="1:9" ht="15.75">
      <c r="A390" s="189"/>
      <c r="B390" s="189"/>
      <c r="C390" s="189"/>
      <c r="D390" s="189"/>
      <c r="E390" s="189"/>
      <c r="F390" s="219"/>
      <c r="G390" s="219"/>
      <c r="H390" s="219"/>
      <c r="I390" s="219"/>
    </row>
    <row r="391" spans="1:9" ht="15.75">
      <c r="A391" s="189"/>
      <c r="B391" s="189"/>
      <c r="C391" s="189"/>
      <c r="D391" s="189"/>
      <c r="E391" s="189"/>
      <c r="F391" s="219"/>
      <c r="G391" s="219"/>
      <c r="H391" s="219"/>
      <c r="I391" s="219"/>
    </row>
    <row r="392" spans="1:9" ht="15.75">
      <c r="A392" s="189"/>
      <c r="B392" s="189"/>
      <c r="C392" s="189"/>
      <c r="D392" s="189"/>
      <c r="E392" s="189"/>
      <c r="F392" s="219"/>
      <c r="G392" s="219"/>
      <c r="H392" s="219"/>
      <c r="I392" s="219"/>
    </row>
    <row r="393" spans="1:9" ht="15.75">
      <c r="A393" s="189"/>
      <c r="B393" s="189"/>
      <c r="C393" s="189"/>
      <c r="D393" s="189"/>
      <c r="E393" s="189"/>
      <c r="F393" s="219"/>
      <c r="G393" s="219"/>
      <c r="H393" s="219"/>
      <c r="I393" s="219"/>
    </row>
    <row r="394" spans="1:9" ht="15.75">
      <c r="A394" s="189"/>
      <c r="B394" s="189"/>
      <c r="C394" s="189"/>
      <c r="D394" s="189"/>
      <c r="E394" s="189"/>
      <c r="F394" s="219"/>
      <c r="G394" s="219"/>
      <c r="H394" s="219"/>
      <c r="I394" s="219"/>
    </row>
    <row r="395" spans="1:9" ht="15.75">
      <c r="A395" s="189"/>
      <c r="B395" s="189"/>
      <c r="C395" s="189"/>
      <c r="D395" s="189"/>
      <c r="E395" s="189"/>
      <c r="F395" s="219"/>
      <c r="G395" s="219"/>
      <c r="H395" s="219"/>
      <c r="I395" s="219"/>
    </row>
    <row r="396" spans="1:9" ht="15">
      <c r="A396" s="24"/>
      <c r="B396" s="24"/>
      <c r="C396" s="24"/>
      <c r="D396" s="24"/>
      <c r="E396" s="24"/>
      <c r="F396" s="34"/>
      <c r="G396" s="34"/>
      <c r="H396" s="34"/>
      <c r="I396" s="34"/>
    </row>
    <row r="397" spans="1:9" ht="15">
      <c r="A397" s="24"/>
      <c r="B397" s="24"/>
      <c r="C397" s="24"/>
      <c r="D397" s="24"/>
      <c r="E397" s="24"/>
      <c r="F397" s="34"/>
      <c r="G397" s="34"/>
      <c r="H397" s="34"/>
      <c r="I397" s="34"/>
    </row>
    <row r="398" spans="1:9" ht="15">
      <c r="A398" s="24"/>
      <c r="B398" s="24"/>
      <c r="C398" s="24"/>
      <c r="D398" s="24"/>
      <c r="E398" s="24"/>
      <c r="F398" s="34"/>
      <c r="G398" s="34"/>
      <c r="H398" s="34"/>
      <c r="I398" s="34"/>
    </row>
    <row r="399" spans="1:9" ht="15">
      <c r="A399" s="24"/>
      <c r="B399" s="24"/>
      <c r="C399" s="24"/>
      <c r="D399" s="24"/>
      <c r="E399" s="24"/>
      <c r="F399" s="34"/>
      <c r="G399" s="34"/>
      <c r="H399" s="34"/>
      <c r="I399" s="34"/>
    </row>
    <row r="400" spans="1:9" ht="15">
      <c r="A400" s="24"/>
      <c r="B400" s="24"/>
      <c r="C400" s="24"/>
      <c r="D400" s="24"/>
      <c r="E400" s="24"/>
      <c r="F400" s="34"/>
      <c r="G400" s="34"/>
      <c r="H400" s="34"/>
      <c r="I400" s="34"/>
    </row>
    <row r="401" spans="1:9" ht="15">
      <c r="A401" s="24"/>
      <c r="B401" s="24"/>
      <c r="C401" s="24"/>
      <c r="D401" s="24"/>
      <c r="E401" s="24"/>
      <c r="F401" s="34"/>
      <c r="G401" s="34"/>
      <c r="H401" s="34"/>
      <c r="I401" s="34"/>
    </row>
    <row r="402" spans="1:9" ht="15">
      <c r="A402" s="24"/>
      <c r="B402" s="24"/>
      <c r="C402" s="24"/>
      <c r="D402" s="24"/>
      <c r="E402" s="24"/>
      <c r="F402" s="34"/>
      <c r="G402" s="34"/>
      <c r="H402" s="34"/>
      <c r="I402" s="34"/>
    </row>
    <row r="403" spans="1:9" ht="15">
      <c r="A403" s="24"/>
      <c r="B403" s="24"/>
      <c r="C403" s="24"/>
      <c r="D403" s="24"/>
      <c r="E403" s="24"/>
      <c r="F403" s="34"/>
      <c r="G403" s="34"/>
      <c r="H403" s="34"/>
      <c r="I403" s="34"/>
    </row>
    <row r="404" spans="1:9" ht="15">
      <c r="A404" s="24"/>
      <c r="B404" s="24"/>
      <c r="C404" s="24"/>
      <c r="D404" s="24"/>
      <c r="E404" s="24"/>
      <c r="F404" s="34"/>
      <c r="G404" s="34"/>
      <c r="H404" s="34"/>
      <c r="I404" s="34"/>
    </row>
    <row r="405" spans="1:9" ht="15">
      <c r="A405" s="24"/>
      <c r="B405" s="24"/>
      <c r="C405" s="24"/>
      <c r="D405" s="24"/>
      <c r="E405" s="24"/>
      <c r="F405" s="34"/>
      <c r="G405" s="34"/>
      <c r="H405" s="34"/>
      <c r="I405" s="34"/>
    </row>
    <row r="406" spans="1:9" ht="15">
      <c r="A406" s="24"/>
      <c r="B406" s="24"/>
      <c r="C406" s="24"/>
      <c r="D406" s="24"/>
      <c r="E406" s="24"/>
      <c r="F406" s="34"/>
      <c r="G406" s="34"/>
      <c r="H406" s="34"/>
      <c r="I406" s="34"/>
    </row>
    <row r="407" spans="1:9" ht="15">
      <c r="A407" s="24"/>
      <c r="B407" s="24"/>
      <c r="C407" s="24"/>
      <c r="D407" s="24"/>
      <c r="E407" s="24"/>
      <c r="F407" s="34"/>
      <c r="G407" s="34"/>
      <c r="H407" s="34"/>
      <c r="I407" s="34"/>
    </row>
    <row r="408" spans="1:9" ht="15">
      <c r="A408" s="24"/>
      <c r="B408" s="24"/>
      <c r="C408" s="24"/>
      <c r="D408" s="24"/>
      <c r="E408" s="24"/>
      <c r="F408" s="34"/>
      <c r="G408" s="34"/>
      <c r="H408" s="34"/>
      <c r="I408" s="34"/>
    </row>
    <row r="409" spans="1:9" ht="15">
      <c r="A409" s="24"/>
      <c r="B409" s="24"/>
      <c r="C409" s="24"/>
      <c r="D409" s="24"/>
      <c r="E409" s="24"/>
      <c r="F409" s="34"/>
      <c r="G409" s="34"/>
      <c r="H409" s="34"/>
      <c r="I409" s="34"/>
    </row>
    <row r="410" spans="1:9" ht="15">
      <c r="A410" s="24"/>
      <c r="B410" s="24"/>
      <c r="C410" s="24"/>
      <c r="D410" s="24"/>
      <c r="E410" s="24"/>
      <c r="F410" s="34"/>
      <c r="G410" s="34"/>
      <c r="H410" s="34"/>
      <c r="I410" s="34"/>
    </row>
    <row r="411" spans="1:9" ht="15">
      <c r="A411" s="24"/>
      <c r="B411" s="24"/>
      <c r="C411" s="24"/>
      <c r="D411" s="24"/>
      <c r="E411" s="24"/>
      <c r="F411" s="34"/>
      <c r="G411" s="34"/>
      <c r="H411" s="34"/>
      <c r="I411" s="34"/>
    </row>
    <row r="412" spans="1:9" ht="15">
      <c r="A412" s="24"/>
      <c r="B412" s="24"/>
      <c r="C412" s="24"/>
      <c r="D412" s="24"/>
      <c r="E412" s="24"/>
      <c r="F412" s="34"/>
      <c r="G412" s="34"/>
      <c r="H412" s="34"/>
      <c r="I412" s="34"/>
    </row>
    <row r="413" spans="1:9" ht="15">
      <c r="A413" s="24"/>
      <c r="B413" s="24"/>
      <c r="C413" s="24"/>
      <c r="D413" s="24"/>
      <c r="E413" s="24"/>
      <c r="F413" s="34"/>
      <c r="G413" s="34"/>
      <c r="H413" s="34"/>
      <c r="I413" s="34"/>
    </row>
    <row r="414" spans="1:9" ht="15">
      <c r="A414" s="24"/>
      <c r="B414" s="24"/>
      <c r="C414" s="24"/>
      <c r="D414" s="24"/>
      <c r="E414" s="24"/>
      <c r="F414" s="34"/>
      <c r="G414" s="34"/>
      <c r="H414" s="34"/>
      <c r="I414" s="34"/>
    </row>
    <row r="415" spans="1:9" ht="15">
      <c r="A415" s="24"/>
      <c r="B415" s="24"/>
      <c r="C415" s="24"/>
      <c r="D415" s="24"/>
      <c r="E415" s="24"/>
      <c r="F415" s="34"/>
      <c r="G415" s="34"/>
      <c r="H415" s="34"/>
      <c r="I415" s="34"/>
    </row>
    <row r="416" spans="1:9" ht="15">
      <c r="A416" s="24"/>
      <c r="B416" s="24"/>
      <c r="C416" s="24"/>
      <c r="D416" s="24"/>
      <c r="E416" s="24"/>
      <c r="F416" s="34"/>
      <c r="G416" s="34"/>
      <c r="H416" s="34"/>
      <c r="I416" s="34"/>
    </row>
    <row r="417" spans="1:9" ht="15">
      <c r="A417" s="24"/>
      <c r="B417" s="24"/>
      <c r="C417" s="24"/>
      <c r="D417" s="24"/>
      <c r="E417" s="24"/>
      <c r="F417" s="34"/>
      <c r="G417" s="34"/>
      <c r="H417" s="34"/>
      <c r="I417" s="34"/>
    </row>
    <row r="418" spans="1:9" ht="15">
      <c r="A418" s="39"/>
      <c r="B418" s="39"/>
      <c r="C418" s="39"/>
      <c r="D418" s="39"/>
      <c r="E418" s="39"/>
      <c r="F418" s="40"/>
      <c r="G418" s="40"/>
      <c r="H418" s="40"/>
      <c r="I418" s="40"/>
    </row>
    <row r="419" spans="1:9" ht="15.75">
      <c r="A419" s="41"/>
      <c r="B419" s="42"/>
      <c r="C419" s="42"/>
      <c r="D419" s="42"/>
      <c r="E419" s="42"/>
      <c r="F419" s="43"/>
      <c r="G419" s="43"/>
      <c r="H419" s="43"/>
      <c r="I419" s="43"/>
    </row>
    <row r="420" spans="1:9" ht="15.75">
      <c r="A420" s="31"/>
      <c r="B420" s="24"/>
      <c r="C420" s="24"/>
      <c r="D420" s="24"/>
      <c r="E420" s="24"/>
      <c r="F420" s="34"/>
      <c r="G420" s="34"/>
      <c r="H420" s="34"/>
      <c r="I420" s="34"/>
    </row>
    <row r="421" spans="1:9" ht="15.75">
      <c r="A421" s="31"/>
      <c r="B421" s="24"/>
      <c r="C421" s="24"/>
      <c r="D421" s="24"/>
      <c r="E421" s="24"/>
      <c r="F421" s="34"/>
      <c r="G421" s="34"/>
      <c r="H421" s="34"/>
      <c r="I421" s="34"/>
    </row>
    <row r="422" spans="1:9" ht="15.75">
      <c r="A422" s="31"/>
      <c r="B422" s="24"/>
      <c r="C422" s="24"/>
      <c r="D422" s="24"/>
      <c r="E422" s="24"/>
      <c r="F422" s="34"/>
      <c r="G422" s="34"/>
      <c r="H422" s="34"/>
      <c r="I422" s="34"/>
    </row>
    <row r="423" spans="1:9" ht="15.75">
      <c r="A423" s="31"/>
      <c r="B423" s="24"/>
      <c r="C423" s="24"/>
      <c r="D423" s="24"/>
      <c r="E423" s="24"/>
      <c r="F423" s="34"/>
      <c r="G423" s="34"/>
      <c r="H423" s="34"/>
      <c r="I423" s="34"/>
    </row>
  </sheetData>
  <sheetProtection password="DAF5" sheet="1" objects="1" scenarios="1"/>
  <mergeCells count="367">
    <mergeCell ref="A330:E330"/>
    <mergeCell ref="F349:G349"/>
    <mergeCell ref="H349:I349"/>
    <mergeCell ref="A75:F75"/>
    <mergeCell ref="A77:I77"/>
    <mergeCell ref="A80:F80"/>
    <mergeCell ref="H344:I344"/>
    <mergeCell ref="A349:E349"/>
    <mergeCell ref="H332:I332"/>
    <mergeCell ref="H334:I334"/>
    <mergeCell ref="A67:H67"/>
    <mergeCell ref="A68:H68"/>
    <mergeCell ref="A69:H69"/>
    <mergeCell ref="A73:F73"/>
    <mergeCell ref="A60:H60"/>
    <mergeCell ref="A61:G61"/>
    <mergeCell ref="A65:E65"/>
    <mergeCell ref="A66:G66"/>
    <mergeCell ref="A57:E57"/>
    <mergeCell ref="A58:C58"/>
    <mergeCell ref="A59:D59"/>
    <mergeCell ref="A56:I56"/>
    <mergeCell ref="A22:G22"/>
    <mergeCell ref="A23:I23"/>
    <mergeCell ref="A24:I24"/>
    <mergeCell ref="A32:I32"/>
    <mergeCell ref="A28:I28"/>
    <mergeCell ref="A29:H29"/>
    <mergeCell ref="A30:I30"/>
    <mergeCell ref="A31:I31"/>
    <mergeCell ref="A20:H20"/>
    <mergeCell ref="A16:F16"/>
    <mergeCell ref="A17:D17"/>
    <mergeCell ref="A18:F18"/>
    <mergeCell ref="A10:I10"/>
    <mergeCell ref="A12:I12"/>
    <mergeCell ref="A14:F14"/>
    <mergeCell ref="A15:H15"/>
    <mergeCell ref="A373:I373"/>
    <mergeCell ref="A374:I374"/>
    <mergeCell ref="A375:C375"/>
    <mergeCell ref="A332:E332"/>
    <mergeCell ref="H354:I354"/>
    <mergeCell ref="H355:I355"/>
    <mergeCell ref="H352:I352"/>
    <mergeCell ref="F351:G351"/>
    <mergeCell ref="F347:G347"/>
    <mergeCell ref="H351:I351"/>
    <mergeCell ref="H356:I356"/>
    <mergeCell ref="F345:G345"/>
    <mergeCell ref="F346:G346"/>
    <mergeCell ref="F344:G344"/>
    <mergeCell ref="F352:G352"/>
    <mergeCell ref="F356:G356"/>
    <mergeCell ref="H333:I333"/>
    <mergeCell ref="F335:G335"/>
    <mergeCell ref="H364:I364"/>
    <mergeCell ref="H365:I365"/>
    <mergeCell ref="H363:I363"/>
    <mergeCell ref="H335:I335"/>
    <mergeCell ref="F364:G364"/>
    <mergeCell ref="F365:G365"/>
    <mergeCell ref="F355:G355"/>
    <mergeCell ref="F358:G358"/>
    <mergeCell ref="F249:G249"/>
    <mergeCell ref="H347:I347"/>
    <mergeCell ref="H223:H225"/>
    <mergeCell ref="I223:I225"/>
    <mergeCell ref="F286:G286"/>
    <mergeCell ref="F287:G287"/>
    <mergeCell ref="H287:I287"/>
    <mergeCell ref="H286:I286"/>
    <mergeCell ref="H256:I256"/>
    <mergeCell ref="H262:I262"/>
    <mergeCell ref="H196:H198"/>
    <mergeCell ref="H259:I259"/>
    <mergeCell ref="A223:D225"/>
    <mergeCell ref="E223:E225"/>
    <mergeCell ref="F223:F225"/>
    <mergeCell ref="G223:G225"/>
    <mergeCell ref="F256:G256"/>
    <mergeCell ref="F257:G257"/>
    <mergeCell ref="F258:G258"/>
    <mergeCell ref="F259:G259"/>
    <mergeCell ref="F217:G217"/>
    <mergeCell ref="F173:F175"/>
    <mergeCell ref="G173:G175"/>
    <mergeCell ref="A199:C199"/>
    <mergeCell ref="A207:C207"/>
    <mergeCell ref="A213:C213"/>
    <mergeCell ref="E196:E198"/>
    <mergeCell ref="E146:E148"/>
    <mergeCell ref="F146:F148"/>
    <mergeCell ref="A173:D175"/>
    <mergeCell ref="A196:C198"/>
    <mergeCell ref="D196:D198"/>
    <mergeCell ref="H261:I261"/>
    <mergeCell ref="H250:I250"/>
    <mergeCell ref="H249:I249"/>
    <mergeCell ref="H252:I252"/>
    <mergeCell ref="H254:I254"/>
    <mergeCell ref="H257:I257"/>
    <mergeCell ref="H258:I258"/>
    <mergeCell ref="H266:I266"/>
    <mergeCell ref="H265:I265"/>
    <mergeCell ref="H264:I264"/>
    <mergeCell ref="H263:I263"/>
    <mergeCell ref="H270:I270"/>
    <mergeCell ref="H269:I269"/>
    <mergeCell ref="H268:I268"/>
    <mergeCell ref="H267:I267"/>
    <mergeCell ref="H274:I274"/>
    <mergeCell ref="H273:I273"/>
    <mergeCell ref="H272:I272"/>
    <mergeCell ref="H271:I271"/>
    <mergeCell ref="H280:I280"/>
    <mergeCell ref="H279:I279"/>
    <mergeCell ref="H278:I278"/>
    <mergeCell ref="H277:I277"/>
    <mergeCell ref="H284:I284"/>
    <mergeCell ref="H283:I283"/>
    <mergeCell ref="H282:I282"/>
    <mergeCell ref="H366:I366"/>
    <mergeCell ref="H289:I289"/>
    <mergeCell ref="H288:I288"/>
    <mergeCell ref="H285:I285"/>
    <mergeCell ref="H294:I294"/>
    <mergeCell ref="H362:I362"/>
    <mergeCell ref="H328:I328"/>
    <mergeCell ref="F294:G294"/>
    <mergeCell ref="H293:I293"/>
    <mergeCell ref="H291:I291"/>
    <mergeCell ref="F288:G288"/>
    <mergeCell ref="F289:G289"/>
    <mergeCell ref="F291:G291"/>
    <mergeCell ref="F293:G293"/>
    <mergeCell ref="F284:G284"/>
    <mergeCell ref="F285:G285"/>
    <mergeCell ref="H367:I367"/>
    <mergeCell ref="F297:G297"/>
    <mergeCell ref="H295:I295"/>
    <mergeCell ref="H296:I296"/>
    <mergeCell ref="H297:I297"/>
    <mergeCell ref="H303:I303"/>
    <mergeCell ref="H304:I304"/>
    <mergeCell ref="F334:G334"/>
    <mergeCell ref="F279:G279"/>
    <mergeCell ref="F280:G280"/>
    <mergeCell ref="F282:G282"/>
    <mergeCell ref="F283:G283"/>
    <mergeCell ref="F273:G273"/>
    <mergeCell ref="F274:G274"/>
    <mergeCell ref="F277:G277"/>
    <mergeCell ref="F278:G278"/>
    <mergeCell ref="F269:G269"/>
    <mergeCell ref="F270:G270"/>
    <mergeCell ref="F271:G271"/>
    <mergeCell ref="F272:G272"/>
    <mergeCell ref="F265:G265"/>
    <mergeCell ref="F266:G266"/>
    <mergeCell ref="F267:G267"/>
    <mergeCell ref="F268:G268"/>
    <mergeCell ref="H113:I113"/>
    <mergeCell ref="F246:G246"/>
    <mergeCell ref="F247:G247"/>
    <mergeCell ref="F248:G248"/>
    <mergeCell ref="H246:I246"/>
    <mergeCell ref="H247:I247"/>
    <mergeCell ref="H248:I248"/>
    <mergeCell ref="A145:I145"/>
    <mergeCell ref="A146:C148"/>
    <mergeCell ref="D146:D148"/>
    <mergeCell ref="H124:I124"/>
    <mergeCell ref="H123:I123"/>
    <mergeCell ref="H122:I122"/>
    <mergeCell ref="F250:G250"/>
    <mergeCell ref="G146:G148"/>
    <mergeCell ref="H146:H148"/>
    <mergeCell ref="I146:I148"/>
    <mergeCell ref="H217:I217"/>
    <mergeCell ref="I196:I198"/>
    <mergeCell ref="F196:F198"/>
    <mergeCell ref="H114:I114"/>
    <mergeCell ref="H121:I121"/>
    <mergeCell ref="H120:I120"/>
    <mergeCell ref="H119:I119"/>
    <mergeCell ref="H118:I118"/>
    <mergeCell ref="H117:I117"/>
    <mergeCell ref="H116:I116"/>
    <mergeCell ref="H115:I115"/>
    <mergeCell ref="H132:I132"/>
    <mergeCell ref="H130:I130"/>
    <mergeCell ref="H131:I131"/>
    <mergeCell ref="H129:I129"/>
    <mergeCell ref="F104:G104"/>
    <mergeCell ref="F105:G105"/>
    <mergeCell ref="F106:G106"/>
    <mergeCell ref="H137:I137"/>
    <mergeCell ref="H136:I136"/>
    <mergeCell ref="H135:I135"/>
    <mergeCell ref="H134:I134"/>
    <mergeCell ref="H128:I128"/>
    <mergeCell ref="H127:I127"/>
    <mergeCell ref="H125:I125"/>
    <mergeCell ref="G99:I99"/>
    <mergeCell ref="F101:G101"/>
    <mergeCell ref="F102:G102"/>
    <mergeCell ref="F103:G103"/>
    <mergeCell ref="A289:E289"/>
    <mergeCell ref="A149:C149"/>
    <mergeCell ref="A158:C158"/>
    <mergeCell ref="A165:C165"/>
    <mergeCell ref="E173:E175"/>
    <mergeCell ref="A176:C176"/>
    <mergeCell ref="A185:C185"/>
    <mergeCell ref="A226:C226"/>
    <mergeCell ref="A235:C235"/>
    <mergeCell ref="A192:C192"/>
    <mergeCell ref="F245:G245"/>
    <mergeCell ref="H245:I245"/>
    <mergeCell ref="A259:E259"/>
    <mergeCell ref="A280:E280"/>
    <mergeCell ref="F252:G252"/>
    <mergeCell ref="F254:G254"/>
    <mergeCell ref="F261:G261"/>
    <mergeCell ref="F262:G262"/>
    <mergeCell ref="F263:G263"/>
    <mergeCell ref="F264:G264"/>
    <mergeCell ref="A1:E1"/>
    <mergeCell ref="A5:I5"/>
    <mergeCell ref="A6:I6"/>
    <mergeCell ref="G3:J3"/>
    <mergeCell ref="A100:E100"/>
    <mergeCell ref="F100:G100"/>
    <mergeCell ref="H100:I100"/>
    <mergeCell ref="A106:E106"/>
    <mergeCell ref="H101:I101"/>
    <mergeCell ref="H102:I102"/>
    <mergeCell ref="H103:I103"/>
    <mergeCell ref="H104:I104"/>
    <mergeCell ref="H105:I105"/>
    <mergeCell ref="H106:I106"/>
    <mergeCell ref="A132:E132"/>
    <mergeCell ref="A143:E143"/>
    <mergeCell ref="F122:G122"/>
    <mergeCell ref="F123:G123"/>
    <mergeCell ref="F124:G124"/>
    <mergeCell ref="F125:G125"/>
    <mergeCell ref="F127:G127"/>
    <mergeCell ref="F128:G128"/>
    <mergeCell ref="A125:E125"/>
    <mergeCell ref="F134:G134"/>
    <mergeCell ref="F117:G117"/>
    <mergeCell ref="F118:G118"/>
    <mergeCell ref="F119:G119"/>
    <mergeCell ref="F129:G129"/>
    <mergeCell ref="F113:G113"/>
    <mergeCell ref="F114:G114"/>
    <mergeCell ref="F115:G115"/>
    <mergeCell ref="F116:G116"/>
    <mergeCell ref="F142:G142"/>
    <mergeCell ref="F143:G143"/>
    <mergeCell ref="F139:G139"/>
    <mergeCell ref="F120:G120"/>
    <mergeCell ref="F121:G121"/>
    <mergeCell ref="F130:G130"/>
    <mergeCell ref="F131:G131"/>
    <mergeCell ref="F132:G132"/>
    <mergeCell ref="H329:I329"/>
    <mergeCell ref="H330:I330"/>
    <mergeCell ref="H331:I331"/>
    <mergeCell ref="F135:G135"/>
    <mergeCell ref="F295:G295"/>
    <mergeCell ref="F296:G296"/>
    <mergeCell ref="F136:G136"/>
    <mergeCell ref="F137:G137"/>
    <mergeCell ref="F140:G140"/>
    <mergeCell ref="F141:G141"/>
    <mergeCell ref="F312:G312"/>
    <mergeCell ref="F337:G337"/>
    <mergeCell ref="F331:G331"/>
    <mergeCell ref="F330:G330"/>
    <mergeCell ref="F328:G328"/>
    <mergeCell ref="F332:G332"/>
    <mergeCell ref="F329:G329"/>
    <mergeCell ref="F333:G333"/>
    <mergeCell ref="F366:G366"/>
    <mergeCell ref="F367:G367"/>
    <mergeCell ref="A359:E359"/>
    <mergeCell ref="H311:I311"/>
    <mergeCell ref="H312:I312"/>
    <mergeCell ref="F311:G311"/>
    <mergeCell ref="H313:I313"/>
    <mergeCell ref="F313:G313"/>
    <mergeCell ref="F357:G357"/>
    <mergeCell ref="F354:G354"/>
    <mergeCell ref="I173:I175"/>
    <mergeCell ref="G196:G198"/>
    <mergeCell ref="F310:G310"/>
    <mergeCell ref="H310:I310"/>
    <mergeCell ref="F299:G299"/>
    <mergeCell ref="H299:I299"/>
    <mergeCell ref="F300:G300"/>
    <mergeCell ref="F301:G301"/>
    <mergeCell ref="H301:I301"/>
    <mergeCell ref="H300:I300"/>
    <mergeCell ref="F309:G309"/>
    <mergeCell ref="H309:I309"/>
    <mergeCell ref="H139:I139"/>
    <mergeCell ref="F218:G218"/>
    <mergeCell ref="H218:I218"/>
    <mergeCell ref="H143:I143"/>
    <mergeCell ref="H142:I142"/>
    <mergeCell ref="H141:I141"/>
    <mergeCell ref="H140:I140"/>
    <mergeCell ref="H173:H175"/>
    <mergeCell ref="H305:I305"/>
    <mergeCell ref="H306:I306"/>
    <mergeCell ref="H307:I307"/>
    <mergeCell ref="F302:G302"/>
    <mergeCell ref="H302:I302"/>
    <mergeCell ref="F303:G303"/>
    <mergeCell ref="F304:G304"/>
    <mergeCell ref="F305:G305"/>
    <mergeCell ref="F306:G306"/>
    <mergeCell ref="F307:G307"/>
    <mergeCell ref="F360:G360"/>
    <mergeCell ref="H360:I360"/>
    <mergeCell ref="G379:I379"/>
    <mergeCell ref="G385:I385"/>
    <mergeCell ref="A378:F378"/>
    <mergeCell ref="A385:F385"/>
    <mergeCell ref="A379:F379"/>
    <mergeCell ref="G378:I378"/>
    <mergeCell ref="F362:G362"/>
    <mergeCell ref="F363:G363"/>
    <mergeCell ref="H110:I110"/>
    <mergeCell ref="F111:G111"/>
    <mergeCell ref="F112:G112"/>
    <mergeCell ref="F107:G107"/>
    <mergeCell ref="F108:G108"/>
    <mergeCell ref="F109:G109"/>
    <mergeCell ref="F110:G110"/>
    <mergeCell ref="A34:I34"/>
    <mergeCell ref="A35:C35"/>
    <mergeCell ref="A36:D36"/>
    <mergeCell ref="A39:I39"/>
    <mergeCell ref="A40:H40"/>
    <mergeCell ref="A54:G54"/>
    <mergeCell ref="A47:E47"/>
    <mergeCell ref="A50:F50"/>
    <mergeCell ref="A51:G51"/>
    <mergeCell ref="A52:F52"/>
    <mergeCell ref="A82:I82"/>
    <mergeCell ref="A84:H84"/>
    <mergeCell ref="A86:E86"/>
    <mergeCell ref="A87:F87"/>
    <mergeCell ref="F243:G243"/>
    <mergeCell ref="H243:I243"/>
    <mergeCell ref="A88:D88"/>
    <mergeCell ref="A89:G89"/>
    <mergeCell ref="A91:F91"/>
    <mergeCell ref="H111:I111"/>
    <mergeCell ref="H112:I112"/>
    <mergeCell ref="H107:I107"/>
    <mergeCell ref="H108:I108"/>
    <mergeCell ref="H109:I109"/>
  </mergeCells>
  <printOptions horizontalCentered="1"/>
  <pageMargins left="0.7" right="0" top="0.78740157480315" bottom="0.748031496062992" header="0.511811023622047" footer="0.51181102362204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D16" sqref="D16"/>
    </sheetView>
  </sheetViews>
  <sheetFormatPr defaultColWidth="8.796875" defaultRowHeight="15"/>
  <cols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  <col min="10" max="10" width="14.5" style="0" bestFit="1" customWidth="1"/>
  </cols>
  <sheetData>
    <row r="1" spans="1:9" ht="15.75">
      <c r="A1" s="504" t="s">
        <v>639</v>
      </c>
      <c r="B1" s="504"/>
      <c r="C1" s="504"/>
      <c r="D1" s="504"/>
      <c r="E1" s="504"/>
      <c r="F1" s="504"/>
      <c r="G1" s="504"/>
      <c r="H1" s="504"/>
      <c r="I1" s="504"/>
    </row>
    <row r="2" spans="1:9" ht="15">
      <c r="A2" s="468" t="s">
        <v>502</v>
      </c>
      <c r="B2" s="469"/>
      <c r="C2" s="470"/>
      <c r="D2" s="427" t="s">
        <v>586</v>
      </c>
      <c r="E2" s="427" t="s">
        <v>587</v>
      </c>
      <c r="F2" s="427" t="s">
        <v>640</v>
      </c>
      <c r="G2" s="427" t="s">
        <v>589</v>
      </c>
      <c r="H2" s="427" t="s">
        <v>590</v>
      </c>
      <c r="I2" s="427" t="s">
        <v>583</v>
      </c>
    </row>
    <row r="3" spans="1:9" ht="15">
      <c r="A3" s="492"/>
      <c r="B3" s="493"/>
      <c r="C3" s="494"/>
      <c r="D3" s="490"/>
      <c r="E3" s="490"/>
      <c r="F3" s="488"/>
      <c r="G3" s="488"/>
      <c r="H3" s="488"/>
      <c r="I3" s="490"/>
    </row>
    <row r="4" spans="1:9" ht="5.25" customHeight="1">
      <c r="A4" s="495"/>
      <c r="B4" s="496"/>
      <c r="C4" s="497"/>
      <c r="D4" s="491"/>
      <c r="E4" s="491"/>
      <c r="F4" s="489"/>
      <c r="G4" s="489"/>
      <c r="H4" s="489"/>
      <c r="I4" s="491"/>
    </row>
    <row r="5" spans="1:9" ht="15.75">
      <c r="A5" s="456" t="s">
        <v>641</v>
      </c>
      <c r="B5" s="457"/>
      <c r="C5" s="457"/>
      <c r="D5" s="225"/>
      <c r="E5" s="224"/>
      <c r="F5" s="225"/>
      <c r="G5" s="224"/>
      <c r="H5" s="225"/>
      <c r="I5" s="226"/>
    </row>
    <row r="6" spans="1:9" ht="15">
      <c r="A6" s="227" t="s">
        <v>508</v>
      </c>
      <c r="B6" s="300"/>
      <c r="C6" s="300"/>
      <c r="D6" s="248">
        <v>42335083001</v>
      </c>
      <c r="E6" s="231">
        <v>1249604612</v>
      </c>
      <c r="F6" s="248">
        <v>351857894352</v>
      </c>
      <c r="G6" s="231">
        <v>2318238146</v>
      </c>
      <c r="H6" s="248">
        <v>102857143</v>
      </c>
      <c r="I6" s="233">
        <f aca="true" t="shared" si="0" ref="I6:I23">SUM(D6:H6)</f>
        <v>397863677254</v>
      </c>
    </row>
    <row r="7" spans="1:9" ht="15.75">
      <c r="A7" s="234" t="s">
        <v>509</v>
      </c>
      <c r="B7" s="228"/>
      <c r="C7" s="228"/>
      <c r="D7" s="232">
        <f>7503385248</f>
        <v>7503385248</v>
      </c>
      <c r="E7" s="301">
        <v>85000000</v>
      </c>
      <c r="F7" s="232">
        <f>672352182+145496725241</f>
        <v>146169077423</v>
      </c>
      <c r="G7" s="235">
        <f>70096363+62311818+92613000</f>
        <v>225021181</v>
      </c>
      <c r="H7" s="232"/>
      <c r="I7" s="233">
        <f t="shared" si="0"/>
        <v>153982483852</v>
      </c>
    </row>
    <row r="8" spans="1:9" ht="15.75">
      <c r="A8" s="234" t="s">
        <v>510</v>
      </c>
      <c r="B8" s="228"/>
      <c r="C8" s="228"/>
      <c r="D8" s="232"/>
      <c r="E8" s="235"/>
      <c r="F8" s="232"/>
      <c r="G8" s="235"/>
      <c r="H8" s="232"/>
      <c r="I8" s="233">
        <f t="shared" si="0"/>
        <v>0</v>
      </c>
    </row>
    <row r="9" spans="1:9" ht="15.75">
      <c r="A9" s="234" t="s">
        <v>511</v>
      </c>
      <c r="B9" s="228"/>
      <c r="C9" s="228"/>
      <c r="D9" s="232"/>
      <c r="E9" s="235"/>
      <c r="F9" s="232"/>
      <c r="G9" s="235"/>
      <c r="H9" s="232"/>
      <c r="I9" s="233">
        <f t="shared" si="0"/>
        <v>0</v>
      </c>
    </row>
    <row r="10" spans="1:9" ht="15.75">
      <c r="A10" s="234" t="s">
        <v>591</v>
      </c>
      <c r="B10" s="228"/>
      <c r="C10" s="228"/>
      <c r="D10" s="232"/>
      <c r="E10" s="301"/>
      <c r="F10" s="232"/>
      <c r="G10" s="235"/>
      <c r="H10" s="232"/>
      <c r="I10" s="233">
        <f t="shared" si="0"/>
        <v>0</v>
      </c>
    </row>
    <row r="11" spans="1:9" ht="15.75">
      <c r="A11" s="234" t="s">
        <v>513</v>
      </c>
      <c r="B11" s="228"/>
      <c r="C11" s="228"/>
      <c r="D11" s="232"/>
      <c r="E11" s="235"/>
      <c r="F11" s="232"/>
      <c r="G11" s="235">
        <v>29609130</v>
      </c>
      <c r="H11" s="232"/>
      <c r="I11" s="233">
        <f t="shared" si="0"/>
        <v>29609130</v>
      </c>
    </row>
    <row r="12" spans="1:9" ht="15.75">
      <c r="A12" s="234" t="s">
        <v>514</v>
      </c>
      <c r="B12" s="228"/>
      <c r="C12" s="228"/>
      <c r="D12" s="232"/>
      <c r="E12" s="235"/>
      <c r="F12" s="232"/>
      <c r="G12" s="235"/>
      <c r="H12" s="232"/>
      <c r="I12" s="233">
        <f t="shared" si="0"/>
        <v>0</v>
      </c>
    </row>
    <row r="13" spans="1:9" s="3" customFormat="1" ht="15.75">
      <c r="A13" s="498" t="s">
        <v>689</v>
      </c>
      <c r="B13" s="499"/>
      <c r="C13" s="500"/>
      <c r="D13" s="248">
        <f>D6+D7+D8+D9-D10-D11-D12</f>
        <v>49838468249</v>
      </c>
      <c r="E13" s="248">
        <f>E6+E7+E8+E9-E10-E11-E12</f>
        <v>1334604612</v>
      </c>
      <c r="F13" s="248">
        <f>F6+F7+F8+F9-F10-F11-F12</f>
        <v>498026971775</v>
      </c>
      <c r="G13" s="248">
        <f>G6+G7+G8+G9-G10-G11-G12</f>
        <v>2513650197</v>
      </c>
      <c r="H13" s="248">
        <f>H6+H7+H8+H9-H10-H11-H12</f>
        <v>102857143</v>
      </c>
      <c r="I13" s="233">
        <f t="shared" si="0"/>
        <v>551816551976</v>
      </c>
    </row>
    <row r="14" spans="1:9" ht="15.75">
      <c r="A14" s="459" t="s">
        <v>516</v>
      </c>
      <c r="B14" s="460"/>
      <c r="C14" s="460"/>
      <c r="D14" s="232"/>
      <c r="E14" s="235"/>
      <c r="F14" s="232"/>
      <c r="G14" s="235"/>
      <c r="H14" s="232"/>
      <c r="I14" s="233"/>
    </row>
    <row r="15" spans="1:9" s="3" customFormat="1" ht="15.75">
      <c r="A15" s="227" t="s">
        <v>508</v>
      </c>
      <c r="B15" s="300"/>
      <c r="C15" s="300"/>
      <c r="D15" s="248">
        <v>9213495016</v>
      </c>
      <c r="E15" s="231">
        <v>1104170552</v>
      </c>
      <c r="F15" s="248">
        <v>104711010874</v>
      </c>
      <c r="G15" s="231">
        <v>1630041335</v>
      </c>
      <c r="H15" s="248">
        <v>102857143</v>
      </c>
      <c r="I15" s="233">
        <f t="shared" si="0"/>
        <v>116761574920</v>
      </c>
    </row>
    <row r="16" spans="1:10" ht="15.75">
      <c r="A16" s="234" t="s">
        <v>517</v>
      </c>
      <c r="B16" s="228"/>
      <c r="C16" s="228"/>
      <c r="D16" s="232">
        <f>(241055530+245342040+264848625+227785780)+1185713261+713484992+6386251*4-370003034</f>
        <v>2533772198</v>
      </c>
      <c r="E16" s="235">
        <v>82842726</v>
      </c>
      <c r="F16" s="232">
        <f>(5962880379+5945848634+5941869374+8341460611)+1562378014+12583375*4</f>
        <v>27804770512</v>
      </c>
      <c r="G16" s="235">
        <f>(36331164+37921598+35497356+37260164)+2380950*4+48434121+116979800</f>
        <v>321948003</v>
      </c>
      <c r="H16" s="232"/>
      <c r="I16" s="233">
        <f t="shared" si="0"/>
        <v>30743333439</v>
      </c>
      <c r="J16" s="4"/>
    </row>
    <row r="17" spans="1:9" ht="15.75">
      <c r="A17" s="234" t="s">
        <v>591</v>
      </c>
      <c r="B17" s="228"/>
      <c r="C17" s="228"/>
      <c r="D17" s="232"/>
      <c r="E17" s="301"/>
      <c r="F17" s="302"/>
      <c r="G17" s="301"/>
      <c r="H17" s="302"/>
      <c r="I17" s="303">
        <f t="shared" si="0"/>
        <v>0</v>
      </c>
    </row>
    <row r="18" spans="1:9" ht="15.75">
      <c r="A18" s="234" t="s">
        <v>513</v>
      </c>
      <c r="B18" s="228"/>
      <c r="C18" s="228"/>
      <c r="D18" s="232"/>
      <c r="E18" s="235"/>
      <c r="F18" s="232"/>
      <c r="G18" s="235"/>
      <c r="H18" s="232"/>
      <c r="I18" s="233">
        <f t="shared" si="0"/>
        <v>0</v>
      </c>
    </row>
    <row r="19" spans="1:9" ht="15.75">
      <c r="A19" s="234" t="s">
        <v>514</v>
      </c>
      <c r="B19" s="228"/>
      <c r="C19" s="228"/>
      <c r="D19" s="232"/>
      <c r="E19" s="235"/>
      <c r="F19" s="232"/>
      <c r="G19" s="235"/>
      <c r="H19" s="232"/>
      <c r="I19" s="233">
        <f t="shared" si="0"/>
        <v>0</v>
      </c>
    </row>
    <row r="20" spans="1:10" s="3" customFormat="1" ht="15.75">
      <c r="A20" s="498" t="s">
        <v>689</v>
      </c>
      <c r="B20" s="499"/>
      <c r="C20" s="500"/>
      <c r="D20" s="248">
        <f aca="true" t="shared" si="1" ref="D20:I20">D15+D16-D17-D18-D19</f>
        <v>11747267214</v>
      </c>
      <c r="E20" s="248">
        <f t="shared" si="1"/>
        <v>1187013278</v>
      </c>
      <c r="F20" s="248">
        <f t="shared" si="1"/>
        <v>132515781386</v>
      </c>
      <c r="G20" s="248">
        <f t="shared" si="1"/>
        <v>1951989338</v>
      </c>
      <c r="H20" s="248">
        <f t="shared" si="1"/>
        <v>102857143</v>
      </c>
      <c r="I20" s="248">
        <f t="shared" si="1"/>
        <v>147504908359</v>
      </c>
      <c r="J20" s="55"/>
    </row>
    <row r="21" spans="1:9" ht="15.75">
      <c r="A21" s="459" t="s">
        <v>593</v>
      </c>
      <c r="B21" s="460"/>
      <c r="C21" s="460"/>
      <c r="D21" s="232"/>
      <c r="E21" s="235"/>
      <c r="F21" s="232"/>
      <c r="G21" s="235"/>
      <c r="H21" s="232"/>
      <c r="I21" s="233"/>
    </row>
    <row r="22" spans="1:9" ht="15.75">
      <c r="A22" s="234" t="s">
        <v>594</v>
      </c>
      <c r="B22" s="228"/>
      <c r="C22" s="228"/>
      <c r="D22" s="232">
        <f>D6-D15</f>
        <v>33121587985</v>
      </c>
      <c r="E22" s="232">
        <f>E6-E15</f>
        <v>145434060</v>
      </c>
      <c r="F22" s="232">
        <f>F6-F15</f>
        <v>247146883478</v>
      </c>
      <c r="G22" s="232">
        <f>G6-G15</f>
        <v>688196811</v>
      </c>
      <c r="H22" s="232">
        <f>H6-H15</f>
        <v>0</v>
      </c>
      <c r="I22" s="233">
        <f t="shared" si="0"/>
        <v>281102102334</v>
      </c>
    </row>
    <row r="23" spans="1:9" ht="15.75">
      <c r="A23" s="501" t="s">
        <v>697</v>
      </c>
      <c r="B23" s="502"/>
      <c r="C23" s="503"/>
      <c r="D23" s="242">
        <f>D13-D20</f>
        <v>38091201035</v>
      </c>
      <c r="E23" s="242">
        <f>E13-E20</f>
        <v>147591334</v>
      </c>
      <c r="F23" s="242">
        <f>F13-F20</f>
        <v>365511190389</v>
      </c>
      <c r="G23" s="242">
        <f>G13-G20</f>
        <v>561660859</v>
      </c>
      <c r="H23" s="242">
        <f>H13-H20</f>
        <v>0</v>
      </c>
      <c r="I23" s="249">
        <f t="shared" si="0"/>
        <v>404311643617</v>
      </c>
    </row>
    <row r="24" spans="1:9" ht="15.75">
      <c r="A24" s="188"/>
      <c r="B24" s="189"/>
      <c r="C24" s="189"/>
      <c r="D24" s="189"/>
      <c r="E24" s="189"/>
      <c r="F24" s="189"/>
      <c r="G24" s="189"/>
      <c r="H24" s="189"/>
      <c r="I24" s="244"/>
    </row>
    <row r="25" spans="1:9" ht="15.75">
      <c r="A25" s="188"/>
      <c r="B25" s="189"/>
      <c r="C25" s="189"/>
      <c r="D25" s="189"/>
      <c r="E25" s="189"/>
      <c r="F25" s="189"/>
      <c r="G25" s="189"/>
      <c r="H25" s="189"/>
      <c r="I25" s="244"/>
    </row>
    <row r="26" spans="1:9" ht="15.75">
      <c r="A26" s="188"/>
      <c r="B26" s="189"/>
      <c r="C26" s="189"/>
      <c r="D26" s="189"/>
      <c r="E26" s="189"/>
      <c r="F26" s="189"/>
      <c r="G26" s="189"/>
      <c r="H26" s="189"/>
      <c r="I26" s="244"/>
    </row>
    <row r="27" spans="1:9" ht="15.75">
      <c r="A27" s="188"/>
      <c r="B27" s="189"/>
      <c r="C27" s="189"/>
      <c r="D27" s="189"/>
      <c r="E27" s="189"/>
      <c r="F27" s="189"/>
      <c r="G27" s="189"/>
      <c r="H27" s="189"/>
      <c r="I27" s="244"/>
    </row>
    <row r="28" spans="1:9" ht="15.75">
      <c r="A28" s="245" t="s">
        <v>595</v>
      </c>
      <c r="B28" s="211"/>
      <c r="C28" s="211"/>
      <c r="D28" s="211"/>
      <c r="E28" s="211"/>
      <c r="F28" s="211"/>
      <c r="G28" s="211"/>
      <c r="H28" s="211"/>
      <c r="I28" s="246"/>
    </row>
    <row r="29" spans="1:9" ht="15">
      <c r="A29" s="468" t="s">
        <v>502</v>
      </c>
      <c r="B29" s="469"/>
      <c r="C29" s="469"/>
      <c r="D29" s="470"/>
      <c r="E29" s="427" t="s">
        <v>587</v>
      </c>
      <c r="F29" s="427" t="s">
        <v>588</v>
      </c>
      <c r="G29" s="427" t="s">
        <v>589</v>
      </c>
      <c r="H29" s="427" t="s">
        <v>590</v>
      </c>
      <c r="I29" s="427" t="s">
        <v>583</v>
      </c>
    </row>
    <row r="30" spans="1:9" ht="15">
      <c r="A30" s="471"/>
      <c r="B30" s="472"/>
      <c r="C30" s="472"/>
      <c r="D30" s="473"/>
      <c r="E30" s="490"/>
      <c r="F30" s="488"/>
      <c r="G30" s="488"/>
      <c r="H30" s="488"/>
      <c r="I30" s="490"/>
    </row>
    <row r="31" spans="1:9" ht="6.75" customHeight="1">
      <c r="A31" s="474"/>
      <c r="B31" s="475"/>
      <c r="C31" s="475"/>
      <c r="D31" s="476"/>
      <c r="E31" s="491"/>
      <c r="F31" s="489"/>
      <c r="G31" s="489"/>
      <c r="H31" s="489"/>
      <c r="I31" s="491"/>
    </row>
    <row r="32" spans="1:9" ht="15.75">
      <c r="A32" s="456" t="s">
        <v>507</v>
      </c>
      <c r="B32" s="457"/>
      <c r="C32" s="457"/>
      <c r="D32" s="247"/>
      <c r="E32" s="222"/>
      <c r="F32" s="222"/>
      <c r="G32" s="225"/>
      <c r="H32" s="225"/>
      <c r="I32" s="225"/>
    </row>
    <row r="33" spans="1:9" ht="15.75">
      <c r="A33" s="227" t="s">
        <v>508</v>
      </c>
      <c r="B33" s="228"/>
      <c r="C33" s="228"/>
      <c r="D33" s="230"/>
      <c r="E33" s="229"/>
      <c r="F33" s="230"/>
      <c r="G33" s="248"/>
      <c r="H33" s="232"/>
      <c r="I33" s="233"/>
    </row>
    <row r="34" spans="1:9" ht="15.75">
      <c r="A34" s="234" t="s">
        <v>509</v>
      </c>
      <c r="B34" s="228"/>
      <c r="C34" s="228"/>
      <c r="D34" s="230"/>
      <c r="E34" s="229"/>
      <c r="F34" s="230"/>
      <c r="G34" s="232"/>
      <c r="H34" s="232"/>
      <c r="I34" s="236"/>
    </row>
    <row r="35" spans="1:9" ht="15.75">
      <c r="A35" s="234" t="s">
        <v>510</v>
      </c>
      <c r="B35" s="228"/>
      <c r="C35" s="228"/>
      <c r="D35" s="230"/>
      <c r="E35" s="229"/>
      <c r="F35" s="230"/>
      <c r="G35" s="232"/>
      <c r="H35" s="232"/>
      <c r="I35" s="236"/>
    </row>
    <row r="36" spans="1:9" ht="15.75">
      <c r="A36" s="234" t="s">
        <v>511</v>
      </c>
      <c r="B36" s="228"/>
      <c r="C36" s="228"/>
      <c r="D36" s="230"/>
      <c r="E36" s="229"/>
      <c r="F36" s="230"/>
      <c r="G36" s="232"/>
      <c r="H36" s="232"/>
      <c r="I36" s="236"/>
    </row>
    <row r="37" spans="1:9" ht="15.75">
      <c r="A37" s="234" t="s">
        <v>512</v>
      </c>
      <c r="B37" s="228"/>
      <c r="C37" s="228"/>
      <c r="D37" s="230"/>
      <c r="E37" s="229"/>
      <c r="F37" s="230"/>
      <c r="G37" s="232"/>
      <c r="H37" s="232"/>
      <c r="I37" s="236"/>
    </row>
    <row r="38" spans="1:9" ht="15.75">
      <c r="A38" s="234" t="s">
        <v>513</v>
      </c>
      <c r="B38" s="228"/>
      <c r="C38" s="228"/>
      <c r="D38" s="230"/>
      <c r="E38" s="229"/>
      <c r="F38" s="230"/>
      <c r="G38" s="232"/>
      <c r="H38" s="232"/>
      <c r="I38" s="236"/>
    </row>
    <row r="39" spans="1:9" ht="15.75">
      <c r="A39" s="234" t="s">
        <v>514</v>
      </c>
      <c r="B39" s="228"/>
      <c r="C39" s="228"/>
      <c r="D39" s="230"/>
      <c r="E39" s="229"/>
      <c r="F39" s="230"/>
      <c r="G39" s="232"/>
      <c r="H39" s="232"/>
      <c r="I39" s="236"/>
    </row>
    <row r="40" spans="1:9" ht="15.75">
      <c r="A40" s="227" t="s">
        <v>515</v>
      </c>
      <c r="B40" s="228"/>
      <c r="C40" s="228"/>
      <c r="D40" s="230"/>
      <c r="E40" s="229"/>
      <c r="F40" s="230"/>
      <c r="G40" s="248"/>
      <c r="H40" s="232"/>
      <c r="I40" s="233"/>
    </row>
    <row r="41" spans="1:9" ht="15.75">
      <c r="A41" s="459" t="s">
        <v>516</v>
      </c>
      <c r="B41" s="460"/>
      <c r="C41" s="460"/>
      <c r="D41" s="230"/>
      <c r="E41" s="229"/>
      <c r="F41" s="230"/>
      <c r="G41" s="232"/>
      <c r="H41" s="232"/>
      <c r="I41" s="233"/>
    </row>
    <row r="42" spans="1:9" ht="15.75">
      <c r="A42" s="227" t="s">
        <v>642</v>
      </c>
      <c r="B42" s="228"/>
      <c r="C42" s="228"/>
      <c r="D42" s="230"/>
      <c r="E42" s="229"/>
      <c r="F42" s="230"/>
      <c r="G42" s="248"/>
      <c r="H42" s="232"/>
      <c r="I42" s="233"/>
    </row>
    <row r="43" spans="1:9" ht="15.75">
      <c r="A43" s="234" t="s">
        <v>517</v>
      </c>
      <c r="B43" s="228"/>
      <c r="C43" s="228"/>
      <c r="D43" s="230"/>
      <c r="E43" s="229"/>
      <c r="F43" s="230"/>
      <c r="G43" s="232"/>
      <c r="H43" s="232"/>
      <c r="I43" s="236"/>
    </row>
    <row r="44" spans="1:9" ht="15.75">
      <c r="A44" s="234" t="s">
        <v>512</v>
      </c>
      <c r="B44" s="228"/>
      <c r="C44" s="228"/>
      <c r="D44" s="230"/>
      <c r="E44" s="229"/>
      <c r="F44" s="230"/>
      <c r="G44" s="232"/>
      <c r="H44" s="232"/>
      <c r="I44" s="236"/>
    </row>
    <row r="45" spans="1:9" ht="15.75">
      <c r="A45" s="234" t="s">
        <v>513</v>
      </c>
      <c r="B45" s="228"/>
      <c r="C45" s="228"/>
      <c r="D45" s="230"/>
      <c r="E45" s="229"/>
      <c r="F45" s="230"/>
      <c r="G45" s="232"/>
      <c r="H45" s="232"/>
      <c r="I45" s="236"/>
    </row>
    <row r="46" spans="1:9" ht="15.75">
      <c r="A46" s="234" t="s">
        <v>514</v>
      </c>
      <c r="B46" s="228"/>
      <c r="C46" s="228"/>
      <c r="D46" s="230"/>
      <c r="E46" s="229"/>
      <c r="F46" s="230"/>
      <c r="G46" s="232"/>
      <c r="H46" s="232"/>
      <c r="I46" s="236"/>
    </row>
    <row r="47" spans="1:9" ht="15.75">
      <c r="A47" s="227" t="s">
        <v>515</v>
      </c>
      <c r="B47" s="228"/>
      <c r="C47" s="228"/>
      <c r="D47" s="230"/>
      <c r="E47" s="229"/>
      <c r="F47" s="230"/>
      <c r="G47" s="248"/>
      <c r="H47" s="232"/>
      <c r="I47" s="233"/>
    </row>
    <row r="48" spans="1:9" ht="15.75">
      <c r="A48" s="459" t="s">
        <v>596</v>
      </c>
      <c r="B48" s="460"/>
      <c r="C48" s="460"/>
      <c r="D48" s="230"/>
      <c r="E48" s="229"/>
      <c r="F48" s="230"/>
      <c r="G48" s="232"/>
      <c r="H48" s="232"/>
      <c r="I48" s="236"/>
    </row>
    <row r="49" spans="1:9" ht="15.75">
      <c r="A49" s="234" t="s">
        <v>594</v>
      </c>
      <c r="B49" s="228"/>
      <c r="C49" s="228"/>
      <c r="D49" s="230"/>
      <c r="E49" s="229"/>
      <c r="F49" s="230"/>
      <c r="G49" s="248"/>
      <c r="H49" s="232"/>
      <c r="I49" s="233"/>
    </row>
    <row r="50" spans="1:9" ht="15.75">
      <c r="A50" s="237" t="s">
        <v>597</v>
      </c>
      <c r="B50" s="238"/>
      <c r="C50" s="238"/>
      <c r="D50" s="240"/>
      <c r="E50" s="239"/>
      <c r="F50" s="240"/>
      <c r="G50" s="249"/>
      <c r="H50" s="242"/>
      <c r="I50" s="243"/>
    </row>
    <row r="51" spans="1:9" ht="15.75">
      <c r="A51" s="245" t="s">
        <v>598</v>
      </c>
      <c r="B51" s="211"/>
      <c r="C51" s="211"/>
      <c r="D51" s="211"/>
      <c r="E51" s="211"/>
      <c r="F51" s="211"/>
      <c r="G51" s="211"/>
      <c r="H51" s="211"/>
      <c r="I51" s="246"/>
    </row>
    <row r="52" spans="1:9" ht="15">
      <c r="A52" s="468" t="s">
        <v>502</v>
      </c>
      <c r="B52" s="469"/>
      <c r="C52" s="470"/>
      <c r="D52" s="427" t="s">
        <v>599</v>
      </c>
      <c r="E52" s="427" t="s">
        <v>600</v>
      </c>
      <c r="F52" s="427" t="s">
        <v>643</v>
      </c>
      <c r="G52" s="427" t="s">
        <v>601</v>
      </c>
      <c r="H52" s="427" t="s">
        <v>602</v>
      </c>
      <c r="I52" s="427" t="s">
        <v>583</v>
      </c>
    </row>
    <row r="53" spans="1:9" ht="15">
      <c r="A53" s="492"/>
      <c r="B53" s="493"/>
      <c r="C53" s="494"/>
      <c r="D53" s="490"/>
      <c r="E53" s="490"/>
      <c r="F53" s="488"/>
      <c r="G53" s="488"/>
      <c r="H53" s="488"/>
      <c r="I53" s="490"/>
    </row>
    <row r="54" spans="1:9" ht="7.5" customHeight="1">
      <c r="A54" s="495"/>
      <c r="B54" s="496"/>
      <c r="C54" s="497"/>
      <c r="D54" s="491"/>
      <c r="E54" s="491"/>
      <c r="F54" s="489"/>
      <c r="G54" s="489"/>
      <c r="H54" s="489"/>
      <c r="I54" s="491"/>
    </row>
    <row r="55" spans="1:9" ht="15.75">
      <c r="A55" s="456" t="s">
        <v>603</v>
      </c>
      <c r="B55" s="457"/>
      <c r="C55" s="457"/>
      <c r="D55" s="225"/>
      <c r="E55" s="224"/>
      <c r="F55" s="225"/>
      <c r="G55" s="224"/>
      <c r="H55" s="225"/>
      <c r="I55" s="226"/>
    </row>
    <row r="56" spans="1:9" s="3" customFormat="1" ht="15.75">
      <c r="A56" s="227" t="s">
        <v>508</v>
      </c>
      <c r="B56" s="300"/>
      <c r="C56" s="300"/>
      <c r="D56" s="248">
        <v>20684697914</v>
      </c>
      <c r="E56" s="231"/>
      <c r="F56" s="248"/>
      <c r="G56" s="231">
        <v>0</v>
      </c>
      <c r="H56" s="248">
        <v>0</v>
      </c>
      <c r="I56" s="233">
        <f>SUM(D56:H56)</f>
        <v>20684697914</v>
      </c>
    </row>
    <row r="57" spans="1:9" ht="15.75">
      <c r="A57" s="234" t="s">
        <v>509</v>
      </c>
      <c r="B57" s="228"/>
      <c r="C57" s="228"/>
      <c r="D57" s="232"/>
      <c r="E57" s="235"/>
      <c r="F57" s="232"/>
      <c r="G57" s="235"/>
      <c r="H57" s="232"/>
      <c r="I57" s="236">
        <f aca="true" t="shared" si="2" ref="I57:I71">SUM(D57:H57)</f>
        <v>0</v>
      </c>
    </row>
    <row r="58" spans="1:9" ht="15.75">
      <c r="A58" s="234" t="s">
        <v>604</v>
      </c>
      <c r="B58" s="228"/>
      <c r="C58" s="228"/>
      <c r="D58" s="232"/>
      <c r="E58" s="235"/>
      <c r="F58" s="232"/>
      <c r="G58" s="235"/>
      <c r="H58" s="232"/>
      <c r="I58" s="236">
        <f t="shared" si="2"/>
        <v>0</v>
      </c>
    </row>
    <row r="59" spans="1:9" ht="15.75">
      <c r="A59" s="234" t="s">
        <v>605</v>
      </c>
      <c r="B59" s="228"/>
      <c r="C59" s="228"/>
      <c r="D59" s="232"/>
      <c r="E59" s="235"/>
      <c r="F59" s="232"/>
      <c r="G59" s="235"/>
      <c r="H59" s="232"/>
      <c r="I59" s="236">
        <f t="shared" si="2"/>
        <v>0</v>
      </c>
    </row>
    <row r="60" spans="1:9" ht="15.75">
      <c r="A60" s="234" t="s">
        <v>511</v>
      </c>
      <c r="B60" s="228"/>
      <c r="C60" s="228"/>
      <c r="D60" s="232"/>
      <c r="E60" s="235"/>
      <c r="F60" s="232"/>
      <c r="G60" s="235"/>
      <c r="H60" s="232"/>
      <c r="I60" s="236">
        <f t="shared" si="2"/>
        <v>0</v>
      </c>
    </row>
    <row r="61" spans="1:9" ht="15.75">
      <c r="A61" s="234" t="s">
        <v>513</v>
      </c>
      <c r="B61" s="228"/>
      <c r="C61" s="228"/>
      <c r="D61" s="232"/>
      <c r="E61" s="235"/>
      <c r="F61" s="232"/>
      <c r="G61" s="235"/>
      <c r="H61" s="232"/>
      <c r="I61" s="236">
        <f t="shared" si="2"/>
        <v>0</v>
      </c>
    </row>
    <row r="62" spans="1:9" s="3" customFormat="1" ht="15.75">
      <c r="A62" s="227" t="s">
        <v>515</v>
      </c>
      <c r="B62" s="300"/>
      <c r="C62" s="300"/>
      <c r="D62" s="248">
        <f>D56+D57+D58+D59+D60-D61</f>
        <v>20684697914</v>
      </c>
      <c r="E62" s="248">
        <f>E56+E57+E58+E59+E60-E61</f>
        <v>0</v>
      </c>
      <c r="F62" s="248">
        <f>F56+F57+F58+F59+F60-F61</f>
        <v>0</v>
      </c>
      <c r="G62" s="248">
        <f>G56+G57+G58+G59+G60-G61</f>
        <v>0</v>
      </c>
      <c r="H62" s="248">
        <f>H56+H57+H58+H59+H60-H61</f>
        <v>0</v>
      </c>
      <c r="I62" s="233">
        <f t="shared" si="2"/>
        <v>20684697914</v>
      </c>
    </row>
    <row r="63" spans="1:9" ht="15.75">
      <c r="A63" s="459" t="s">
        <v>592</v>
      </c>
      <c r="B63" s="460"/>
      <c r="C63" s="460"/>
      <c r="D63" s="232"/>
      <c r="E63" s="235"/>
      <c r="F63" s="232"/>
      <c r="G63" s="235"/>
      <c r="H63" s="232"/>
      <c r="I63" s="236">
        <f t="shared" si="2"/>
        <v>0</v>
      </c>
    </row>
    <row r="64" spans="1:9" s="3" customFormat="1" ht="15.75">
      <c r="A64" s="227" t="s">
        <v>508</v>
      </c>
      <c r="B64" s="300"/>
      <c r="C64" s="300"/>
      <c r="D64" s="248">
        <v>0</v>
      </c>
      <c r="E64" s="231">
        <v>0</v>
      </c>
      <c r="F64" s="248">
        <v>0</v>
      </c>
      <c r="G64" s="231">
        <v>0</v>
      </c>
      <c r="H64" s="248">
        <v>0</v>
      </c>
      <c r="I64" s="236">
        <f t="shared" si="2"/>
        <v>0</v>
      </c>
    </row>
    <row r="65" spans="1:9" ht="15.75">
      <c r="A65" s="234" t="s">
        <v>517</v>
      </c>
      <c r="B65" s="228"/>
      <c r="C65" s="228"/>
      <c r="D65" s="232"/>
      <c r="E65" s="235"/>
      <c r="F65" s="232"/>
      <c r="G65" s="235"/>
      <c r="H65" s="232"/>
      <c r="I65" s="233">
        <f t="shared" si="2"/>
        <v>0</v>
      </c>
    </row>
    <row r="66" spans="1:9" ht="15.75">
      <c r="A66" s="234" t="s">
        <v>513</v>
      </c>
      <c r="B66" s="228"/>
      <c r="C66" s="228"/>
      <c r="D66" s="232"/>
      <c r="E66" s="235"/>
      <c r="F66" s="232"/>
      <c r="G66" s="235"/>
      <c r="H66" s="232"/>
      <c r="I66" s="236">
        <f t="shared" si="2"/>
        <v>0</v>
      </c>
    </row>
    <row r="67" spans="1:9" ht="15.75">
      <c r="A67" s="234" t="s">
        <v>514</v>
      </c>
      <c r="B67" s="228"/>
      <c r="C67" s="228"/>
      <c r="D67" s="232"/>
      <c r="E67" s="235"/>
      <c r="F67" s="232"/>
      <c r="G67" s="235"/>
      <c r="H67" s="232"/>
      <c r="I67" s="236">
        <f t="shared" si="2"/>
        <v>0</v>
      </c>
    </row>
    <row r="68" spans="1:9" s="3" customFormat="1" ht="15.75">
      <c r="A68" s="227" t="s">
        <v>515</v>
      </c>
      <c r="B68" s="300"/>
      <c r="C68" s="300"/>
      <c r="D68" s="248">
        <f>D64+D65+D66+D67</f>
        <v>0</v>
      </c>
      <c r="E68" s="248">
        <f>E64+E65+E66+E67</f>
        <v>0</v>
      </c>
      <c r="F68" s="248">
        <f>F64+F65+F66+F67</f>
        <v>0</v>
      </c>
      <c r="G68" s="248">
        <f>G64+G65+G66+G67</f>
        <v>0</v>
      </c>
      <c r="H68" s="248">
        <f>H64+H65+H66+H67</f>
        <v>0</v>
      </c>
      <c r="I68" s="233">
        <f t="shared" si="2"/>
        <v>0</v>
      </c>
    </row>
    <row r="69" spans="1:9" ht="15.75">
      <c r="A69" s="459" t="s">
        <v>606</v>
      </c>
      <c r="B69" s="460"/>
      <c r="C69" s="460"/>
      <c r="D69" s="232"/>
      <c r="E69" s="235"/>
      <c r="F69" s="232"/>
      <c r="G69" s="235"/>
      <c r="H69" s="232"/>
      <c r="I69" s="233"/>
    </row>
    <row r="70" spans="1:9" s="3" customFormat="1" ht="15.75">
      <c r="A70" s="227" t="s">
        <v>594</v>
      </c>
      <c r="B70" s="300"/>
      <c r="C70" s="300"/>
      <c r="D70" s="248">
        <f>D56-D64</f>
        <v>20684697914</v>
      </c>
      <c r="E70" s="248">
        <f>E56-E64</f>
        <v>0</v>
      </c>
      <c r="F70" s="248">
        <f>F56-F64</f>
        <v>0</v>
      </c>
      <c r="G70" s="248">
        <f>G56-G64</f>
        <v>0</v>
      </c>
      <c r="H70" s="248">
        <f>H56-H64</f>
        <v>0</v>
      </c>
      <c r="I70" s="233">
        <f t="shared" si="2"/>
        <v>20684697914</v>
      </c>
    </row>
    <row r="71" spans="1:9" s="3" customFormat="1" ht="15.75">
      <c r="A71" s="259" t="s">
        <v>597</v>
      </c>
      <c r="B71" s="304"/>
      <c r="C71" s="304"/>
      <c r="D71" s="249">
        <f>D62-D68</f>
        <v>20684697914</v>
      </c>
      <c r="E71" s="249">
        <f>E62-E68</f>
        <v>0</v>
      </c>
      <c r="F71" s="249">
        <f>F62-F68</f>
        <v>0</v>
      </c>
      <c r="G71" s="249">
        <f>G62-G68</f>
        <v>0</v>
      </c>
      <c r="H71" s="249">
        <f>H62-H68</f>
        <v>0</v>
      </c>
      <c r="I71" s="249">
        <f t="shared" si="2"/>
        <v>20684697914</v>
      </c>
    </row>
  </sheetData>
  <sheetProtection password="DAF5" sheet="1" objects="1" scenarios="1"/>
  <mergeCells count="33">
    <mergeCell ref="A1:I1"/>
    <mergeCell ref="A2:C4"/>
    <mergeCell ref="D2:D4"/>
    <mergeCell ref="E2:E4"/>
    <mergeCell ref="F2:F4"/>
    <mergeCell ref="G2:G4"/>
    <mergeCell ref="H2:H4"/>
    <mergeCell ref="I2:I4"/>
    <mergeCell ref="A5:C5"/>
    <mergeCell ref="A14:C14"/>
    <mergeCell ref="A21:C21"/>
    <mergeCell ref="A29:D31"/>
    <mergeCell ref="A13:C13"/>
    <mergeCell ref="A20:C20"/>
    <mergeCell ref="A23:C23"/>
    <mergeCell ref="I29:I31"/>
    <mergeCell ref="A32:C32"/>
    <mergeCell ref="A41:C41"/>
    <mergeCell ref="A48:C48"/>
    <mergeCell ref="E29:E31"/>
    <mergeCell ref="F29:F31"/>
    <mergeCell ref="G29:G31"/>
    <mergeCell ref="H29:H31"/>
    <mergeCell ref="I52:I54"/>
    <mergeCell ref="A55:C55"/>
    <mergeCell ref="A52:C54"/>
    <mergeCell ref="D52:D54"/>
    <mergeCell ref="E52:E54"/>
    <mergeCell ref="F52:F54"/>
    <mergeCell ref="A63:C63"/>
    <mergeCell ref="A69:C69"/>
    <mergeCell ref="G52:G54"/>
    <mergeCell ref="H52:H54"/>
  </mergeCell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1">
      <selection activeCell="D18" sqref="D18"/>
    </sheetView>
  </sheetViews>
  <sheetFormatPr defaultColWidth="8.796875" defaultRowHeight="15"/>
  <cols>
    <col min="1" max="1" width="27.3984375" style="12" customWidth="1"/>
    <col min="2" max="2" width="6.3984375" style="12" customWidth="1"/>
    <col min="3" max="3" width="8.59765625" style="12" customWidth="1"/>
    <col min="4" max="5" width="10.3984375" style="12" customWidth="1"/>
    <col min="6" max="6" width="11.59765625" style="12" customWidth="1"/>
    <col min="7" max="7" width="12.3984375" style="12" customWidth="1"/>
    <col min="8" max="8" width="13" style="12" customWidth="1"/>
    <col min="9" max="9" width="10.69921875" style="12" customWidth="1"/>
    <col min="10" max="10" width="12.19921875" style="12" customWidth="1"/>
    <col min="11" max="16384" width="9" style="12" customWidth="1"/>
  </cols>
  <sheetData>
    <row r="1" spans="1:10" s="14" customFormat="1" ht="15.75">
      <c r="A1" s="183" t="s">
        <v>687</v>
      </c>
      <c r="B1" s="274"/>
      <c r="C1" s="274"/>
      <c r="D1" s="274"/>
      <c r="E1" s="38"/>
      <c r="F1" s="38"/>
      <c r="G1" s="38"/>
      <c r="H1" s="38"/>
      <c r="I1" s="38"/>
      <c r="J1" s="45"/>
    </row>
    <row r="2" spans="1:10" s="14" customFormat="1" ht="15.75">
      <c r="A2" s="359" t="s">
        <v>0</v>
      </c>
      <c r="B2" s="269"/>
      <c r="C2" s="269"/>
      <c r="D2" s="269"/>
      <c r="E2" s="37"/>
      <c r="F2" s="37"/>
      <c r="G2" s="37"/>
      <c r="H2" s="37"/>
      <c r="I2" s="37"/>
      <c r="J2" s="49"/>
    </row>
    <row r="3" spans="1:10" s="13" customFormat="1" ht="63">
      <c r="A3" s="108"/>
      <c r="B3" s="505" t="s">
        <v>226</v>
      </c>
      <c r="C3" s="506"/>
      <c r="D3" s="109" t="s">
        <v>227</v>
      </c>
      <c r="E3" s="109" t="s">
        <v>228</v>
      </c>
      <c r="F3" s="109" t="s">
        <v>229</v>
      </c>
      <c r="G3" s="109" t="s">
        <v>230</v>
      </c>
      <c r="H3" s="109" t="s">
        <v>231</v>
      </c>
      <c r="I3" s="109" t="s">
        <v>263</v>
      </c>
      <c r="J3" s="109" t="s">
        <v>232</v>
      </c>
    </row>
    <row r="4" spans="1:10" s="13" customFormat="1" ht="15">
      <c r="A4" s="47" t="s">
        <v>233</v>
      </c>
      <c r="B4" s="47">
        <v>1</v>
      </c>
      <c r="C4" s="47">
        <v>2</v>
      </c>
      <c r="D4" s="47">
        <v>3</v>
      </c>
      <c r="E4" s="47">
        <v>4</v>
      </c>
      <c r="F4" s="47">
        <v>5</v>
      </c>
      <c r="G4" s="47">
        <v>6</v>
      </c>
      <c r="H4" s="47">
        <v>7</v>
      </c>
      <c r="I4" s="47">
        <v>8</v>
      </c>
      <c r="J4" s="47">
        <v>9</v>
      </c>
    </row>
    <row r="5" spans="1:10" ht="15.75">
      <c r="A5" s="110" t="s">
        <v>269</v>
      </c>
      <c r="B5" s="507">
        <v>150000000000</v>
      </c>
      <c r="C5" s="508"/>
      <c r="D5" s="52"/>
      <c r="E5" s="52"/>
      <c r="F5" s="52"/>
      <c r="G5" s="87">
        <v>12332995177</v>
      </c>
      <c r="H5" s="87">
        <v>3531896642</v>
      </c>
      <c r="I5" s="87"/>
      <c r="J5" s="87">
        <v>31226190543</v>
      </c>
    </row>
    <row r="6" spans="1:10" ht="15">
      <c r="A6" s="46" t="s">
        <v>264</v>
      </c>
      <c r="B6" s="65"/>
      <c r="C6" s="66"/>
      <c r="D6" s="52"/>
      <c r="E6" s="52"/>
      <c r="F6" s="52"/>
      <c r="G6" s="52">
        <v>6699849474</v>
      </c>
      <c r="H6" s="52">
        <v>7520289359</v>
      </c>
      <c r="I6" s="52">
        <v>1561309527</v>
      </c>
      <c r="J6" s="52">
        <v>14282387469</v>
      </c>
    </row>
    <row r="7" spans="1:10" ht="15.75">
      <c r="A7" s="111" t="s">
        <v>265</v>
      </c>
      <c r="B7" s="65"/>
      <c r="C7" s="66"/>
      <c r="D7" s="52"/>
      <c r="E7" s="52"/>
      <c r="F7" s="52"/>
      <c r="G7" s="52"/>
      <c r="H7" s="52"/>
      <c r="I7" s="52"/>
      <c r="J7" s="52">
        <v>14282387469</v>
      </c>
    </row>
    <row r="8" spans="1:10" ht="15.75">
      <c r="A8" s="111" t="s">
        <v>266</v>
      </c>
      <c r="B8" s="65"/>
      <c r="C8" s="66"/>
      <c r="D8" s="52"/>
      <c r="E8" s="52"/>
      <c r="F8" s="52"/>
      <c r="G8" s="52"/>
      <c r="H8" s="52"/>
      <c r="I8" s="52"/>
      <c r="J8" s="52"/>
    </row>
    <row r="9" spans="1:10" ht="15">
      <c r="A9" s="46" t="s">
        <v>267</v>
      </c>
      <c r="B9" s="65"/>
      <c r="C9" s="66"/>
      <c r="D9" s="52"/>
      <c r="E9" s="52"/>
      <c r="F9" s="52"/>
      <c r="G9" s="52"/>
      <c r="H9" s="52"/>
      <c r="I9" s="52"/>
      <c r="J9" s="52">
        <v>31226190543</v>
      </c>
    </row>
    <row r="10" spans="1:10" ht="15.75">
      <c r="A10" s="111" t="s">
        <v>268</v>
      </c>
      <c r="B10" s="65"/>
      <c r="C10" s="66"/>
      <c r="D10" s="52"/>
      <c r="E10" s="52"/>
      <c r="F10" s="52"/>
      <c r="G10" s="52"/>
      <c r="H10" s="52"/>
      <c r="I10" s="52"/>
      <c r="J10" s="52">
        <v>18985448360</v>
      </c>
    </row>
    <row r="11" spans="1:10" ht="15.75">
      <c r="A11" s="110" t="s">
        <v>275</v>
      </c>
      <c r="B11" s="512">
        <f>B5+B6-B9</f>
        <v>150000000000</v>
      </c>
      <c r="C11" s="513"/>
      <c r="D11" s="52"/>
      <c r="E11" s="52"/>
      <c r="F11" s="52">
        <v>0</v>
      </c>
      <c r="G11" s="87">
        <f>G5+G6</f>
        <v>19032844651</v>
      </c>
      <c r="H11" s="87">
        <f>H5+H6</f>
        <v>11052186001</v>
      </c>
      <c r="I11" s="87">
        <f>I6</f>
        <v>1561309527</v>
      </c>
      <c r="J11" s="87">
        <f>J5+J6-J9</f>
        <v>14282387469</v>
      </c>
    </row>
    <row r="12" spans="1:10" ht="15.75">
      <c r="A12" s="110" t="s">
        <v>274</v>
      </c>
      <c r="B12" s="512">
        <v>150000000000</v>
      </c>
      <c r="C12" s="513"/>
      <c r="D12" s="52"/>
      <c r="E12" s="52"/>
      <c r="F12" s="52">
        <v>0</v>
      </c>
      <c r="G12" s="87">
        <v>19032844651</v>
      </c>
      <c r="H12" s="87">
        <v>11052186001</v>
      </c>
      <c r="I12" s="87">
        <v>1561309527</v>
      </c>
      <c r="J12" s="87">
        <v>14282387469</v>
      </c>
    </row>
    <row r="13" spans="1:10" ht="15">
      <c r="A13" s="46" t="s">
        <v>264</v>
      </c>
      <c r="B13" s="65"/>
      <c r="C13" s="66"/>
      <c r="D13" s="52"/>
      <c r="E13" s="52"/>
      <c r="F13" s="52"/>
      <c r="G13" s="52">
        <f>SUM(G14:G15)</f>
        <v>2124000000</v>
      </c>
      <c r="H13" s="52">
        <f>H14+H15</f>
        <v>1428238747</v>
      </c>
      <c r="I13" s="52">
        <v>714119721</v>
      </c>
      <c r="J13" s="52">
        <v>24364132363</v>
      </c>
    </row>
    <row r="14" spans="1:10" ht="15.75">
      <c r="A14" s="111" t="s">
        <v>265</v>
      </c>
      <c r="B14" s="65"/>
      <c r="C14" s="66"/>
      <c r="D14" s="52"/>
      <c r="E14" s="52"/>
      <c r="F14" s="52"/>
      <c r="G14" s="52"/>
      <c r="H14" s="52"/>
      <c r="I14" s="52"/>
      <c r="J14" s="52">
        <v>24364132363</v>
      </c>
    </row>
    <row r="15" spans="1:10" ht="15.75">
      <c r="A15" s="111" t="s">
        <v>270</v>
      </c>
      <c r="B15" s="65"/>
      <c r="C15" s="66"/>
      <c r="D15" s="52"/>
      <c r="E15" s="52"/>
      <c r="F15" s="84"/>
      <c r="G15" s="52">
        <v>2124000000</v>
      </c>
      <c r="H15" s="52">
        <v>1428238747</v>
      </c>
      <c r="I15" s="52">
        <v>714119721</v>
      </c>
      <c r="J15" s="52"/>
    </row>
    <row r="16" spans="1:10" ht="15">
      <c r="A16" s="46" t="s">
        <v>267</v>
      </c>
      <c r="B16" s="65"/>
      <c r="C16" s="66"/>
      <c r="D16" s="52"/>
      <c r="E16" s="52"/>
      <c r="F16" s="84"/>
      <c r="G16" s="52"/>
      <c r="H16" s="52"/>
      <c r="I16" s="52"/>
      <c r="J16" s="52">
        <v>14282387469</v>
      </c>
    </row>
    <row r="17" spans="1:10" ht="15.75">
      <c r="A17" s="111" t="s">
        <v>271</v>
      </c>
      <c r="B17" s="65"/>
      <c r="C17" s="66"/>
      <c r="D17" s="52"/>
      <c r="E17" s="52"/>
      <c r="F17" s="84"/>
      <c r="G17" s="52"/>
      <c r="H17" s="52"/>
      <c r="I17" s="52"/>
      <c r="J17" s="52">
        <v>5046387469</v>
      </c>
    </row>
    <row r="18" spans="1:10" ht="15.75">
      <c r="A18" s="111" t="s">
        <v>272</v>
      </c>
      <c r="B18" s="65"/>
      <c r="C18" s="66"/>
      <c r="D18" s="52"/>
      <c r="E18" s="52"/>
      <c r="F18" s="84"/>
      <c r="G18" s="52"/>
      <c r="H18" s="52"/>
      <c r="I18" s="52"/>
      <c r="J18" s="52">
        <v>9000000000</v>
      </c>
    </row>
    <row r="19" spans="1:10" ht="15.75">
      <c r="A19" s="111" t="s">
        <v>273</v>
      </c>
      <c r="B19" s="65"/>
      <c r="C19" s="66"/>
      <c r="D19" s="52"/>
      <c r="E19" s="52"/>
      <c r="F19" s="84"/>
      <c r="G19" s="52"/>
      <c r="H19" s="52"/>
      <c r="I19" s="52"/>
      <c r="J19" s="349">
        <v>236000000</v>
      </c>
    </row>
    <row r="20" spans="1:10" ht="15.75">
      <c r="A20" s="32" t="s">
        <v>688</v>
      </c>
      <c r="B20" s="509">
        <v>150000000000</v>
      </c>
      <c r="C20" s="510"/>
      <c r="D20" s="87">
        <f>SUM(D12:D16)</f>
        <v>0</v>
      </c>
      <c r="E20" s="87">
        <f>SUM(E12:E16)</f>
        <v>0</v>
      </c>
      <c r="F20" s="88">
        <f>F15</f>
        <v>0</v>
      </c>
      <c r="G20" s="87">
        <f>G12+G13</f>
        <v>21156844651</v>
      </c>
      <c r="H20" s="87">
        <f>H12+H13</f>
        <v>12480424748</v>
      </c>
      <c r="I20" s="87">
        <f>I12+I13-I16</f>
        <v>2275429248</v>
      </c>
      <c r="J20" s="112">
        <f>J12+J13-J16</f>
        <v>24364132363</v>
      </c>
    </row>
    <row r="21" spans="1:10" ht="23.25" customHeight="1">
      <c r="A21" s="23"/>
      <c r="B21" s="21"/>
      <c r="C21" s="21"/>
      <c r="D21" s="21"/>
      <c r="E21" s="21"/>
      <c r="F21" s="21"/>
      <c r="G21" s="21"/>
      <c r="H21" s="21"/>
      <c r="I21" s="21"/>
      <c r="J21" s="22"/>
    </row>
    <row r="22" spans="1:10" s="14" customFormat="1" ht="15.75">
      <c r="A22" s="20" t="s">
        <v>1</v>
      </c>
      <c r="B22" s="30"/>
      <c r="C22" s="511" t="s">
        <v>202</v>
      </c>
      <c r="D22" s="511"/>
      <c r="E22" s="511"/>
      <c r="F22" s="511"/>
      <c r="G22" s="511" t="s">
        <v>203</v>
      </c>
      <c r="H22" s="511"/>
      <c r="I22" s="511"/>
      <c r="J22" s="511"/>
    </row>
    <row r="23" spans="1:10" ht="43.5" customHeight="1">
      <c r="A23" s="17"/>
      <c r="B23" s="18"/>
      <c r="C23" s="520" t="s">
        <v>240</v>
      </c>
      <c r="D23" s="521"/>
      <c r="E23" s="48" t="s">
        <v>239</v>
      </c>
      <c r="F23" s="48" t="s">
        <v>238</v>
      </c>
      <c r="G23" s="520" t="s">
        <v>240</v>
      </c>
      <c r="H23" s="521"/>
      <c r="I23" s="48" t="s">
        <v>180</v>
      </c>
      <c r="J23" s="48" t="s">
        <v>238</v>
      </c>
    </row>
    <row r="24" spans="1:10" ht="15">
      <c r="A24" s="17" t="s">
        <v>234</v>
      </c>
      <c r="B24" s="18"/>
      <c r="C24" s="514">
        <v>76532000000</v>
      </c>
      <c r="D24" s="516"/>
      <c r="E24" s="53"/>
      <c r="F24" s="53"/>
      <c r="G24" s="514">
        <f>C24</f>
        <v>76532000000</v>
      </c>
      <c r="H24" s="516"/>
      <c r="I24" s="53"/>
      <c r="J24" s="53"/>
    </row>
    <row r="25" spans="1:10" ht="15">
      <c r="A25" s="17" t="s">
        <v>235</v>
      </c>
      <c r="B25" s="18"/>
      <c r="C25" s="517">
        <v>73468000000</v>
      </c>
      <c r="D25" s="519"/>
      <c r="E25" s="53"/>
      <c r="F25" s="53"/>
      <c r="G25" s="517">
        <f>C25</f>
        <v>73468000000</v>
      </c>
      <c r="H25" s="519"/>
      <c r="I25" s="53"/>
      <c r="J25" s="53"/>
    </row>
    <row r="26" spans="1:10" ht="15">
      <c r="A26" s="17" t="s">
        <v>236</v>
      </c>
      <c r="B26" s="18"/>
      <c r="C26" s="517"/>
      <c r="D26" s="519"/>
      <c r="E26" s="53"/>
      <c r="F26" s="53"/>
      <c r="G26" s="517"/>
      <c r="H26" s="519"/>
      <c r="I26" s="53"/>
      <c r="J26" s="53"/>
    </row>
    <row r="27" spans="1:10" ht="15">
      <c r="A27" s="17" t="s">
        <v>237</v>
      </c>
      <c r="B27" s="18"/>
      <c r="C27" s="517"/>
      <c r="D27" s="519"/>
      <c r="E27" s="53"/>
      <c r="F27" s="53"/>
      <c r="G27" s="517"/>
      <c r="H27" s="519"/>
      <c r="I27" s="53"/>
      <c r="J27" s="53"/>
    </row>
    <row r="28" spans="1:10" ht="15.75">
      <c r="A28" s="33" t="s">
        <v>175</v>
      </c>
      <c r="B28" s="36"/>
      <c r="C28" s="522">
        <f>SUM(C24:D27)</f>
        <v>150000000000</v>
      </c>
      <c r="D28" s="523"/>
      <c r="E28" s="54"/>
      <c r="F28" s="54"/>
      <c r="G28" s="522">
        <f>SUM(G24:H27)</f>
        <v>150000000000</v>
      </c>
      <c r="H28" s="523"/>
      <c r="I28" s="54"/>
      <c r="J28" s="54"/>
    </row>
    <row r="29" spans="1:10" ht="18.75" customHeight="1">
      <c r="A29" s="50" t="s">
        <v>241</v>
      </c>
      <c r="B29" s="21"/>
      <c r="C29" s="21"/>
      <c r="D29" s="21"/>
      <c r="E29" s="21"/>
      <c r="F29" s="21"/>
      <c r="G29" s="21"/>
      <c r="H29" s="21"/>
      <c r="I29" s="21"/>
      <c r="J29" s="22"/>
    </row>
    <row r="30" spans="1:10" ht="15">
      <c r="A30" s="51"/>
      <c r="B30" s="18"/>
      <c r="C30" s="18"/>
      <c r="D30" s="18"/>
      <c r="E30" s="18"/>
      <c r="F30" s="18"/>
      <c r="G30" s="18"/>
      <c r="H30" s="18"/>
      <c r="I30" s="18"/>
      <c r="J30" s="18"/>
    </row>
    <row r="31" spans="1:10" s="14" customFormat="1" ht="15.75">
      <c r="A31" s="20" t="s">
        <v>2</v>
      </c>
      <c r="B31" s="29"/>
      <c r="C31" s="29"/>
      <c r="D31" s="29"/>
      <c r="E31" s="524" t="s">
        <v>173</v>
      </c>
      <c r="F31" s="525"/>
      <c r="G31" s="526"/>
      <c r="H31" s="524" t="s">
        <v>261</v>
      </c>
      <c r="I31" s="525"/>
      <c r="J31" s="526"/>
    </row>
    <row r="32" spans="1:10" ht="15">
      <c r="A32" s="17" t="s">
        <v>242</v>
      </c>
      <c r="B32" s="18"/>
      <c r="C32" s="18"/>
      <c r="D32" s="18"/>
      <c r="E32" s="514"/>
      <c r="F32" s="515"/>
      <c r="G32" s="516"/>
      <c r="H32" s="514"/>
      <c r="I32" s="515"/>
      <c r="J32" s="516"/>
    </row>
    <row r="33" spans="1:10" ht="15">
      <c r="A33" s="17" t="s">
        <v>243</v>
      </c>
      <c r="B33" s="18"/>
      <c r="C33" s="18"/>
      <c r="D33" s="18"/>
      <c r="E33" s="517">
        <v>150000000000</v>
      </c>
      <c r="F33" s="518"/>
      <c r="G33" s="519"/>
      <c r="H33" s="517">
        <v>150000000000</v>
      </c>
      <c r="I33" s="518"/>
      <c r="J33" s="519"/>
    </row>
    <row r="34" spans="1:10" ht="15">
      <c r="A34" s="17" t="s">
        <v>244</v>
      </c>
      <c r="B34" s="18"/>
      <c r="C34" s="18"/>
      <c r="D34" s="18"/>
      <c r="E34" s="517"/>
      <c r="F34" s="518"/>
      <c r="G34" s="519"/>
      <c r="H34" s="518"/>
      <c r="I34" s="518"/>
      <c r="J34" s="519"/>
    </row>
    <row r="35" spans="1:10" ht="15">
      <c r="A35" s="17" t="s">
        <v>245</v>
      </c>
      <c r="B35" s="18"/>
      <c r="C35" s="18"/>
      <c r="D35" s="18"/>
      <c r="E35" s="517"/>
      <c r="F35" s="518"/>
      <c r="G35" s="519"/>
      <c r="H35" s="518"/>
      <c r="I35" s="518"/>
      <c r="J35" s="519"/>
    </row>
    <row r="36" spans="1:10" ht="15">
      <c r="A36" s="17" t="s">
        <v>246</v>
      </c>
      <c r="B36" s="18"/>
      <c r="C36" s="18"/>
      <c r="D36" s="18"/>
      <c r="E36" s="517">
        <v>150000000000</v>
      </c>
      <c r="F36" s="518"/>
      <c r="G36" s="519"/>
      <c r="H36" s="517">
        <v>150000000000</v>
      </c>
      <c r="I36" s="518"/>
      <c r="J36" s="519"/>
    </row>
    <row r="37" spans="1:10" ht="15">
      <c r="A37" s="35" t="s">
        <v>247</v>
      </c>
      <c r="B37" s="36"/>
      <c r="C37" s="36"/>
      <c r="D37" s="36"/>
      <c r="E37" s="527"/>
      <c r="F37" s="528"/>
      <c r="G37" s="529"/>
      <c r="H37" s="527"/>
      <c r="I37" s="528"/>
      <c r="J37" s="529"/>
    </row>
    <row r="38" spans="1:10" s="14" customFormat="1" ht="15.75">
      <c r="A38" s="27" t="s">
        <v>3</v>
      </c>
      <c r="B38" s="38"/>
      <c r="C38" s="38"/>
      <c r="D38" s="38"/>
      <c r="E38" s="38"/>
      <c r="F38" s="38"/>
      <c r="G38" s="38"/>
      <c r="H38" s="38"/>
      <c r="I38" s="38"/>
      <c r="J38" s="45"/>
    </row>
    <row r="39" spans="1:10" ht="15">
      <c r="A39" s="17" t="s">
        <v>248</v>
      </c>
      <c r="B39" s="18"/>
      <c r="C39" s="18"/>
      <c r="D39" s="18"/>
      <c r="E39" s="18"/>
      <c r="F39" s="18"/>
      <c r="G39" s="18"/>
      <c r="H39" s="18"/>
      <c r="I39" s="18"/>
      <c r="J39" s="19"/>
    </row>
    <row r="40" spans="1:10" ht="15">
      <c r="A40" s="17" t="s">
        <v>249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">
      <c r="A41" s="17" t="s">
        <v>250</v>
      </c>
      <c r="B41" s="18"/>
      <c r="C41" s="18"/>
      <c r="D41" s="18"/>
      <c r="E41" s="18"/>
      <c r="F41" s="18"/>
      <c r="G41" s="18"/>
      <c r="H41" s="18"/>
      <c r="I41" s="18"/>
      <c r="J41" s="19"/>
    </row>
    <row r="42" spans="1:10" ht="15">
      <c r="A42" s="35" t="s">
        <v>251</v>
      </c>
      <c r="B42" s="36"/>
      <c r="C42" s="36"/>
      <c r="D42" s="36"/>
      <c r="E42" s="36"/>
      <c r="F42" s="36"/>
      <c r="G42" s="36"/>
      <c r="H42" s="36"/>
      <c r="I42" s="36"/>
      <c r="J42" s="25"/>
    </row>
    <row r="43" spans="1:10" s="14" customFormat="1" ht="15.75">
      <c r="A43" s="20" t="s">
        <v>4</v>
      </c>
      <c r="B43" s="29"/>
      <c r="C43" s="29"/>
      <c r="D43" s="30"/>
      <c r="E43" s="524" t="s">
        <v>173</v>
      </c>
      <c r="F43" s="525"/>
      <c r="G43" s="526"/>
      <c r="H43" s="524" t="s">
        <v>261</v>
      </c>
      <c r="I43" s="525"/>
      <c r="J43" s="526"/>
    </row>
    <row r="44" spans="1:10" ht="15">
      <c r="A44" s="44" t="s">
        <v>252</v>
      </c>
      <c r="B44" s="28"/>
      <c r="C44" s="28"/>
      <c r="D44" s="28"/>
      <c r="E44" s="56"/>
      <c r="F44" s="57">
        <v>15000000</v>
      </c>
      <c r="G44" s="58"/>
      <c r="H44" s="57"/>
      <c r="I44" s="57">
        <v>15000000</v>
      </c>
      <c r="J44" s="58"/>
    </row>
    <row r="45" spans="1:10" ht="15">
      <c r="A45" s="17" t="s">
        <v>253</v>
      </c>
      <c r="B45" s="18"/>
      <c r="C45" s="18"/>
      <c r="D45" s="18"/>
      <c r="E45" s="59"/>
      <c r="F45" s="60"/>
      <c r="G45" s="61"/>
      <c r="H45" s="60"/>
      <c r="I45" s="60"/>
      <c r="J45" s="61"/>
    </row>
    <row r="46" spans="1:10" ht="15">
      <c r="A46" s="17" t="s">
        <v>254</v>
      </c>
      <c r="B46" s="18"/>
      <c r="C46" s="18"/>
      <c r="D46" s="18"/>
      <c r="E46" s="59"/>
      <c r="F46" s="60">
        <v>15000000</v>
      </c>
      <c r="G46" s="61"/>
      <c r="H46" s="60"/>
      <c r="I46" s="60">
        <v>15000000</v>
      </c>
      <c r="J46" s="61"/>
    </row>
    <row r="47" spans="1:10" ht="15">
      <c r="A47" s="17" t="s">
        <v>255</v>
      </c>
      <c r="B47" s="18"/>
      <c r="C47" s="18"/>
      <c r="D47" s="18"/>
      <c r="E47" s="59"/>
      <c r="F47" s="60"/>
      <c r="G47" s="61"/>
      <c r="H47" s="60"/>
      <c r="I47" s="60"/>
      <c r="J47" s="61"/>
    </row>
    <row r="48" spans="1:10" ht="15">
      <c r="A48" s="17" t="s">
        <v>11</v>
      </c>
      <c r="B48" s="18"/>
      <c r="C48" s="18"/>
      <c r="D48" s="18"/>
      <c r="E48" s="59"/>
      <c r="F48" s="60"/>
      <c r="G48" s="61"/>
      <c r="H48" s="60"/>
      <c r="I48" s="60"/>
      <c r="J48" s="61"/>
    </row>
    <row r="49" spans="1:10" ht="15">
      <c r="A49" s="17" t="s">
        <v>254</v>
      </c>
      <c r="B49" s="18"/>
      <c r="C49" s="18"/>
      <c r="D49" s="18"/>
      <c r="E49" s="59"/>
      <c r="F49" s="60"/>
      <c r="G49" s="61"/>
      <c r="H49" s="60"/>
      <c r="I49" s="60"/>
      <c r="J49" s="61"/>
    </row>
    <row r="50" spans="1:10" ht="15">
      <c r="A50" s="17" t="s">
        <v>255</v>
      </c>
      <c r="B50" s="18"/>
      <c r="C50" s="18"/>
      <c r="D50" s="18"/>
      <c r="E50" s="59"/>
      <c r="F50" s="60"/>
      <c r="G50" s="61"/>
      <c r="H50" s="60"/>
      <c r="I50" s="60"/>
      <c r="J50" s="61"/>
    </row>
    <row r="51" spans="1:10" ht="15">
      <c r="A51" s="17" t="s">
        <v>256</v>
      </c>
      <c r="B51" s="18"/>
      <c r="C51" s="18"/>
      <c r="D51" s="18"/>
      <c r="E51" s="59"/>
      <c r="F51" s="60"/>
      <c r="G51" s="61"/>
      <c r="H51" s="60"/>
      <c r="I51" s="60"/>
      <c r="J51" s="61"/>
    </row>
    <row r="52" spans="1:10" ht="15">
      <c r="A52" s="17" t="s">
        <v>254</v>
      </c>
      <c r="B52" s="18"/>
      <c r="C52" s="18"/>
      <c r="D52" s="18"/>
      <c r="E52" s="59"/>
      <c r="F52" s="60">
        <v>15000000</v>
      </c>
      <c r="G52" s="61"/>
      <c r="H52" s="60"/>
      <c r="I52" s="60">
        <v>15000000</v>
      </c>
      <c r="J52" s="61"/>
    </row>
    <row r="53" spans="1:10" ht="15">
      <c r="A53" s="35" t="s">
        <v>255</v>
      </c>
      <c r="B53" s="36"/>
      <c r="C53" s="36"/>
      <c r="D53" s="36"/>
      <c r="E53" s="62"/>
      <c r="F53" s="63"/>
      <c r="G53" s="64"/>
      <c r="H53" s="63"/>
      <c r="I53" s="63"/>
      <c r="J53" s="64"/>
    </row>
    <row r="54" ht="15.75">
      <c r="A54" s="16" t="s">
        <v>257</v>
      </c>
    </row>
    <row r="55" ht="15">
      <c r="A55" s="12" t="s">
        <v>5</v>
      </c>
    </row>
    <row r="56" ht="15">
      <c r="A56" s="12" t="s">
        <v>258</v>
      </c>
    </row>
    <row r="57" ht="15">
      <c r="A57" s="12" t="s">
        <v>225</v>
      </c>
    </row>
    <row r="58" ht="15">
      <c r="A58" s="12" t="s">
        <v>6</v>
      </c>
    </row>
    <row r="59" ht="15">
      <c r="A59" s="12" t="s">
        <v>259</v>
      </c>
    </row>
    <row r="60" ht="15">
      <c r="A60" s="12" t="s">
        <v>7</v>
      </c>
    </row>
    <row r="61" ht="15">
      <c r="A61" s="12" t="s">
        <v>260</v>
      </c>
    </row>
  </sheetData>
  <sheetProtection password="DAF5" sheet="1" objects="1" scenarios="1"/>
  <mergeCells count="35">
    <mergeCell ref="H37:J37"/>
    <mergeCell ref="H34:J34"/>
    <mergeCell ref="E37:G37"/>
    <mergeCell ref="C24:D24"/>
    <mergeCell ref="E31:G31"/>
    <mergeCell ref="H31:J31"/>
    <mergeCell ref="H35:J35"/>
    <mergeCell ref="G26:H26"/>
    <mergeCell ref="C27:D27"/>
    <mergeCell ref="G27:H27"/>
    <mergeCell ref="G22:J22"/>
    <mergeCell ref="C26:D26"/>
    <mergeCell ref="E43:G43"/>
    <mergeCell ref="H43:J43"/>
    <mergeCell ref="E32:G32"/>
    <mergeCell ref="E33:G33"/>
    <mergeCell ref="E34:G34"/>
    <mergeCell ref="E35:G35"/>
    <mergeCell ref="E36:G36"/>
    <mergeCell ref="H36:J36"/>
    <mergeCell ref="H32:J32"/>
    <mergeCell ref="H33:J33"/>
    <mergeCell ref="C25:D25"/>
    <mergeCell ref="G23:H23"/>
    <mergeCell ref="C28:D28"/>
    <mergeCell ref="G28:H28"/>
    <mergeCell ref="G24:H24"/>
    <mergeCell ref="G25:H25"/>
    <mergeCell ref="C23:D23"/>
    <mergeCell ref="B3:C3"/>
    <mergeCell ref="B5:C5"/>
    <mergeCell ref="B20:C20"/>
    <mergeCell ref="C22:F22"/>
    <mergeCell ref="B11:C11"/>
    <mergeCell ref="B12:C12"/>
  </mergeCells>
  <printOptions horizontalCentered="1"/>
  <pageMargins left="0.29527559055118113" right="0.29527559055118113" top="0.984251968503937" bottom="0.787401574803149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phuc</cp:lastModifiedBy>
  <cp:lastPrinted>2011-01-25T09:19:27Z</cp:lastPrinted>
  <dcterms:created xsi:type="dcterms:W3CDTF">2003-03-30T03:53:28Z</dcterms:created>
  <dcterms:modified xsi:type="dcterms:W3CDTF">2011-01-25T10:12:00Z</dcterms:modified>
  <cp:category/>
  <cp:version/>
  <cp:contentType/>
  <cp:contentStatus/>
</cp:coreProperties>
</file>